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showSheetTabs="0" xWindow="3120" yWindow="45" windowWidth="17685" windowHeight="11760" tabRatio="800" firstSheet="1" activeTab="1"/>
  </bookViews>
  <sheets>
    <sheet name="Building interactive" sheetId="50" state="hidden" r:id="rId1"/>
    <sheet name="Intro" sheetId="35" r:id="rId2"/>
    <sheet name="Tab2" sheetId="36" r:id="rId3"/>
    <sheet name="Tab3" sheetId="37" r:id="rId4"/>
    <sheet name="Tab4" sheetId="38" r:id="rId5"/>
    <sheet name="CopyingInstruct" sheetId="42" r:id="rId6"/>
    <sheet name="InterpretGuide" sheetId="41" r:id="rId7"/>
    <sheet name="Tab2 QC" sheetId="56" state="hidden" r:id="rId8"/>
    <sheet name="Tab3 QC" sheetId="57" state="hidden" r:id="rId9"/>
    <sheet name="Data_Tab2" sheetId="54" state="hidden" r:id="rId10"/>
  </sheets>
  <definedNames>
    <definedName name="_Sort" localSheetId="0" hidden="1">#REF!</definedName>
    <definedName name="_Sort" localSheetId="5" hidden="1">#REF!</definedName>
    <definedName name="_Sort" localSheetId="6" hidden="1">#REF!</definedName>
    <definedName name="_Sort" localSheetId="2" hidden="1">#REF!</definedName>
    <definedName name="_Sort" localSheetId="7" hidden="1">#REF!</definedName>
    <definedName name="_Sort" localSheetId="3" hidden="1">#REF!</definedName>
    <definedName name="_Sort" localSheetId="8" hidden="1">#REF!</definedName>
    <definedName name="_Sort" localSheetId="4" hidden="1">#REF!</definedName>
    <definedName name="_Sort" hidden="1">#REF!</definedName>
    <definedName name="participation_data" localSheetId="7">'Tab2 QC'!$B$14:$N$47</definedName>
    <definedName name="participation_data">'Tab2'!$B$14:$N$47</definedName>
    <definedName name="Sort1" localSheetId="0" hidden="1">#REF!</definedName>
    <definedName name="Sort1" localSheetId="7" hidden="1">#REF!</definedName>
    <definedName name="Sort1" localSheetId="8" hidden="1">#REF!</definedName>
    <definedName name="Sort1" hidden="1">#REF!</definedName>
  </definedNames>
  <calcPr calcId="162913"/>
</workbook>
</file>

<file path=xl/calcChain.xml><?xml version="1.0" encoding="utf-8"?>
<calcChain xmlns="http://schemas.openxmlformats.org/spreadsheetml/2006/main">
  <c r="V61" i="56" l="1"/>
  <c r="S61" i="56"/>
  <c r="E17" i="57"/>
  <c r="D17" i="57"/>
  <c r="I17" i="57" s="1"/>
  <c r="J17" i="57" s="1"/>
  <c r="C17" i="57"/>
  <c r="G17" i="57" s="1"/>
  <c r="E16" i="57"/>
  <c r="D16" i="57"/>
  <c r="C16" i="57"/>
  <c r="E15" i="57"/>
  <c r="D15" i="57"/>
  <c r="C15" i="57"/>
  <c r="E14" i="57"/>
  <c r="D14" i="57"/>
  <c r="C14" i="57"/>
  <c r="E13" i="57"/>
  <c r="D13" i="57"/>
  <c r="C13" i="57"/>
  <c r="E12" i="57"/>
  <c r="D12" i="57"/>
  <c r="C12" i="57"/>
  <c r="H17" i="57" l="1"/>
  <c r="H77" i="56"/>
  <c r="I77" i="56"/>
  <c r="J77" i="56"/>
  <c r="G77" i="56"/>
  <c r="H76" i="56"/>
  <c r="I76" i="56"/>
  <c r="J76" i="56"/>
  <c r="G76" i="56"/>
  <c r="H75" i="56"/>
  <c r="I75" i="56"/>
  <c r="J75" i="56"/>
  <c r="G75" i="56"/>
  <c r="H74" i="56"/>
  <c r="I74" i="56"/>
  <c r="J74" i="56"/>
  <c r="G74" i="56"/>
  <c r="H73" i="56"/>
  <c r="I73" i="56"/>
  <c r="J73" i="56"/>
  <c r="G73" i="56"/>
  <c r="H71" i="56"/>
  <c r="I71" i="56"/>
  <c r="J71" i="56"/>
  <c r="G71" i="56"/>
  <c r="J68" i="56" l="1"/>
  <c r="H68" i="56"/>
  <c r="I68" i="56"/>
  <c r="G68" i="56"/>
  <c r="H67" i="56"/>
  <c r="I67" i="56"/>
  <c r="J67" i="56"/>
  <c r="G67" i="56"/>
  <c r="H66" i="56"/>
  <c r="I66" i="56"/>
  <c r="J66" i="56"/>
  <c r="G66" i="56"/>
  <c r="H65" i="56"/>
  <c r="I65" i="56"/>
  <c r="J65" i="56"/>
  <c r="G65" i="56"/>
  <c r="H64" i="56"/>
  <c r="I64" i="56"/>
  <c r="J64" i="56"/>
  <c r="G64" i="56"/>
  <c r="H62" i="56"/>
  <c r="I62" i="56"/>
  <c r="J62" i="56"/>
  <c r="G62" i="56"/>
  <c r="D77" i="56"/>
  <c r="C77" i="56"/>
  <c r="D76" i="56"/>
  <c r="F76" i="56" s="1"/>
  <c r="C76" i="56"/>
  <c r="D75" i="56"/>
  <c r="C75" i="56"/>
  <c r="E75" i="56" s="1"/>
  <c r="D74" i="56"/>
  <c r="C74" i="56"/>
  <c r="D73" i="56"/>
  <c r="C73" i="56"/>
  <c r="D71" i="56"/>
  <c r="E71" i="56" s="1"/>
  <c r="C71" i="56"/>
  <c r="D68" i="56"/>
  <c r="C68" i="56"/>
  <c r="D67" i="56"/>
  <c r="F67" i="56" s="1"/>
  <c r="C67" i="56"/>
  <c r="D66" i="56"/>
  <c r="C66" i="56"/>
  <c r="D65" i="56"/>
  <c r="C65" i="56"/>
  <c r="C64" i="56"/>
  <c r="E64" i="56" s="1"/>
  <c r="D64" i="56"/>
  <c r="F75" i="56"/>
  <c r="E62" i="56"/>
  <c r="F62" i="56"/>
  <c r="E66" i="56"/>
  <c r="F66" i="56"/>
  <c r="F71" i="56"/>
  <c r="E73" i="56"/>
  <c r="F73" i="56"/>
  <c r="E74" i="56"/>
  <c r="F74" i="56"/>
  <c r="E76" i="56"/>
  <c r="F77" i="56"/>
  <c r="D62" i="56"/>
  <c r="C62" i="56"/>
  <c r="H59" i="56"/>
  <c r="I59" i="56"/>
  <c r="J59" i="56"/>
  <c r="G59" i="56"/>
  <c r="D59" i="56"/>
  <c r="C59" i="56"/>
  <c r="H58" i="56"/>
  <c r="I58" i="56"/>
  <c r="J58" i="56"/>
  <c r="G58" i="56"/>
  <c r="D58" i="56"/>
  <c r="C58" i="56"/>
  <c r="H57" i="56"/>
  <c r="I57" i="56"/>
  <c r="J57" i="56"/>
  <c r="G57" i="56"/>
  <c r="H56" i="56"/>
  <c r="I56" i="56"/>
  <c r="J56" i="56"/>
  <c r="G56" i="56"/>
  <c r="D57" i="56"/>
  <c r="C57" i="56"/>
  <c r="D56" i="56"/>
  <c r="C56" i="56"/>
  <c r="H55" i="56"/>
  <c r="I55" i="56"/>
  <c r="J55" i="56"/>
  <c r="G55" i="56"/>
  <c r="F55" i="56"/>
  <c r="F56" i="56"/>
  <c r="F58" i="56"/>
  <c r="F59" i="56"/>
  <c r="E55" i="56"/>
  <c r="E56" i="56"/>
  <c r="E58" i="56"/>
  <c r="E59" i="56"/>
  <c r="D55" i="56"/>
  <c r="C55" i="56"/>
  <c r="H53" i="56"/>
  <c r="I53" i="56"/>
  <c r="J53" i="56"/>
  <c r="G53" i="56"/>
  <c r="F53" i="56"/>
  <c r="E53" i="56"/>
  <c r="D53" i="56"/>
  <c r="C53" i="56"/>
  <c r="AA32" i="56"/>
  <c r="AA33" i="56"/>
  <c r="AA34" i="56"/>
  <c r="AA35" i="56"/>
  <c r="AA31" i="56"/>
  <c r="AA24" i="56"/>
  <c r="AA25" i="56"/>
  <c r="AA26" i="56"/>
  <c r="AA27" i="56"/>
  <c r="Z24" i="56"/>
  <c r="Z25" i="56"/>
  <c r="Z26" i="56"/>
  <c r="Z27" i="56"/>
  <c r="Z31" i="56"/>
  <c r="Z32" i="56"/>
  <c r="Z33" i="56"/>
  <c r="Z34" i="56"/>
  <c r="Z35" i="56"/>
  <c r="Y32" i="56"/>
  <c r="Y33" i="56"/>
  <c r="Y34" i="56"/>
  <c r="Y35" i="56"/>
  <c r="Y31" i="56"/>
  <c r="X32" i="56"/>
  <c r="X33" i="56"/>
  <c r="X34" i="56"/>
  <c r="X35" i="56"/>
  <c r="X31" i="56"/>
  <c r="W32" i="56"/>
  <c r="W33" i="56"/>
  <c r="W34" i="56"/>
  <c r="W35" i="56"/>
  <c r="W31" i="56"/>
  <c r="T32" i="56"/>
  <c r="T33" i="56"/>
  <c r="T34" i="56"/>
  <c r="T35" i="56"/>
  <c r="T31" i="56"/>
  <c r="AA23" i="56"/>
  <c r="Z23" i="56"/>
  <c r="Y24" i="56"/>
  <c r="Y25" i="56"/>
  <c r="Y26" i="56"/>
  <c r="Y27" i="56"/>
  <c r="Y23" i="56"/>
  <c r="X24" i="56"/>
  <c r="X25" i="56"/>
  <c r="X26" i="56"/>
  <c r="X27" i="56"/>
  <c r="X23" i="56"/>
  <c r="W24" i="56"/>
  <c r="W25" i="56"/>
  <c r="W26" i="56"/>
  <c r="W27" i="56"/>
  <c r="W23" i="56"/>
  <c r="T24" i="56"/>
  <c r="T25" i="56"/>
  <c r="T26" i="56"/>
  <c r="T27" i="56"/>
  <c r="T23" i="56"/>
  <c r="Y16" i="56"/>
  <c r="Y17" i="56"/>
  <c r="Y18" i="56"/>
  <c r="Y19" i="56"/>
  <c r="Y15" i="56"/>
  <c r="Z16" i="56"/>
  <c r="Z17" i="56"/>
  <c r="Z18" i="56"/>
  <c r="Z19" i="56"/>
  <c r="AA16" i="56"/>
  <c r="AA17" i="56"/>
  <c r="AA18" i="56"/>
  <c r="AA19" i="56"/>
  <c r="AA15" i="56"/>
  <c r="Z15" i="56"/>
  <c r="X16" i="56"/>
  <c r="X17" i="56"/>
  <c r="X18" i="56"/>
  <c r="X19" i="56"/>
  <c r="X15" i="56"/>
  <c r="W16" i="56"/>
  <c r="W17" i="56"/>
  <c r="W18" i="56"/>
  <c r="W19" i="56"/>
  <c r="W15" i="56"/>
  <c r="AA95" i="56"/>
  <c r="AA99" i="56"/>
  <c r="Y94" i="56"/>
  <c r="Z93" i="56"/>
  <c r="AA93" i="56" s="1"/>
  <c r="Z94" i="56"/>
  <c r="AA94" i="56" s="1"/>
  <c r="Z95" i="56"/>
  <c r="Z96" i="56"/>
  <c r="AA96" i="56" s="1"/>
  <c r="Z97" i="56"/>
  <c r="AA97" i="56" s="1"/>
  <c r="Z98" i="56"/>
  <c r="AA98" i="56" s="1"/>
  <c r="Z99" i="56"/>
  <c r="Z100" i="56"/>
  <c r="AA100" i="56" s="1"/>
  <c r="Z101" i="56"/>
  <c r="AA101" i="56" s="1"/>
  <c r="Z102" i="56"/>
  <c r="AA102" i="56" s="1"/>
  <c r="Z103" i="56"/>
  <c r="AA103" i="56" s="1"/>
  <c r="Z104" i="56"/>
  <c r="AA104" i="56" s="1"/>
  <c r="Z105" i="56"/>
  <c r="AA105" i="56" s="1"/>
  <c r="Z106" i="56"/>
  <c r="AA106" i="56" s="1"/>
  <c r="Z107" i="56"/>
  <c r="AA107" i="56" s="1"/>
  <c r="Z108" i="56"/>
  <c r="AA108" i="56" s="1"/>
  <c r="Z109" i="56"/>
  <c r="AA109" i="56" s="1"/>
  <c r="Z110" i="56"/>
  <c r="AA110" i="56" s="1"/>
  <c r="Z111" i="56"/>
  <c r="AA111" i="56" s="1"/>
  <c r="Z112" i="56"/>
  <c r="AA112" i="56" s="1"/>
  <c r="Z113" i="56"/>
  <c r="AA113" i="56" s="1"/>
  <c r="Z92" i="56"/>
  <c r="AA92" i="56" s="1"/>
  <c r="X93" i="56"/>
  <c r="Y93" i="56" s="1"/>
  <c r="X94" i="56"/>
  <c r="X95" i="56"/>
  <c r="Y95" i="56" s="1"/>
  <c r="X96" i="56"/>
  <c r="Y96" i="56" s="1"/>
  <c r="X97" i="56"/>
  <c r="Y97" i="56" s="1"/>
  <c r="X98" i="56"/>
  <c r="Y98" i="56" s="1"/>
  <c r="X99" i="56"/>
  <c r="Y99" i="56" s="1"/>
  <c r="X100" i="56"/>
  <c r="Y100" i="56" s="1"/>
  <c r="X101" i="56"/>
  <c r="Y101" i="56" s="1"/>
  <c r="X102" i="56"/>
  <c r="Y102" i="56" s="1"/>
  <c r="X103" i="56"/>
  <c r="Y103" i="56" s="1"/>
  <c r="X104" i="56"/>
  <c r="Y104" i="56" s="1"/>
  <c r="X105" i="56"/>
  <c r="Y105" i="56" s="1"/>
  <c r="X106" i="56"/>
  <c r="Y106" i="56" s="1"/>
  <c r="X107" i="56"/>
  <c r="Y107" i="56" s="1"/>
  <c r="X108" i="56"/>
  <c r="Y108" i="56" s="1"/>
  <c r="X109" i="56"/>
  <c r="Y109" i="56" s="1"/>
  <c r="X110" i="56"/>
  <c r="Y110" i="56" s="1"/>
  <c r="X111" i="56"/>
  <c r="Y111" i="56" s="1"/>
  <c r="X112" i="56"/>
  <c r="Y112" i="56" s="1"/>
  <c r="X113" i="56"/>
  <c r="Y113" i="56" s="1"/>
  <c r="X92" i="56"/>
  <c r="Y92" i="56" s="1"/>
  <c r="W107" i="56"/>
  <c r="W93" i="56"/>
  <c r="W94" i="56"/>
  <c r="W95" i="56"/>
  <c r="W96" i="56"/>
  <c r="W97" i="56"/>
  <c r="W98" i="56"/>
  <c r="W99" i="56"/>
  <c r="W100" i="56"/>
  <c r="W101" i="56"/>
  <c r="W102" i="56"/>
  <c r="W103" i="56"/>
  <c r="W104" i="56"/>
  <c r="W105" i="56"/>
  <c r="W106" i="56"/>
  <c r="W108" i="56"/>
  <c r="W109" i="56"/>
  <c r="W110" i="56"/>
  <c r="W111" i="56"/>
  <c r="W112" i="56"/>
  <c r="W113" i="56"/>
  <c r="W92" i="56"/>
  <c r="T107" i="56"/>
  <c r="T93" i="56"/>
  <c r="T94" i="56"/>
  <c r="T95" i="56"/>
  <c r="T96" i="56"/>
  <c r="T97" i="56"/>
  <c r="T98" i="56"/>
  <c r="T99" i="56"/>
  <c r="T100" i="56"/>
  <c r="T101" i="56"/>
  <c r="T102" i="56"/>
  <c r="T103" i="56"/>
  <c r="T104" i="56"/>
  <c r="T105" i="56"/>
  <c r="T106" i="56"/>
  <c r="T108" i="56"/>
  <c r="T109" i="56"/>
  <c r="T110" i="56"/>
  <c r="T111" i="56"/>
  <c r="T112" i="56"/>
  <c r="T113" i="56"/>
  <c r="T92" i="56"/>
  <c r="T81" i="56"/>
  <c r="Z67" i="56"/>
  <c r="AA67" i="56" s="1"/>
  <c r="Z68" i="56"/>
  <c r="AA68" i="56" s="1"/>
  <c r="Z69" i="56"/>
  <c r="AA69" i="56" s="1"/>
  <c r="Z70" i="56"/>
  <c r="AA70" i="56" s="1"/>
  <c r="Z71" i="56"/>
  <c r="AA71" i="56" s="1"/>
  <c r="Z72" i="56"/>
  <c r="AA72" i="56" s="1"/>
  <c r="Z73" i="56"/>
  <c r="AA73" i="56" s="1"/>
  <c r="Z74" i="56"/>
  <c r="AA74" i="56" s="1"/>
  <c r="Z75" i="56"/>
  <c r="AA75" i="56" s="1"/>
  <c r="Z76" i="56"/>
  <c r="AA76" i="56" s="1"/>
  <c r="Z77" i="56"/>
  <c r="AA77" i="56" s="1"/>
  <c r="Z78" i="56"/>
  <c r="AA78" i="56" s="1"/>
  <c r="Z79" i="56"/>
  <c r="AA79" i="56" s="1"/>
  <c r="Z80" i="56"/>
  <c r="AA80" i="56" s="1"/>
  <c r="Z81" i="56"/>
  <c r="AA81" i="56" s="1"/>
  <c r="Z82" i="56"/>
  <c r="AA82" i="56" s="1"/>
  <c r="Z83" i="56"/>
  <c r="AA83" i="56" s="1"/>
  <c r="Z84" i="56"/>
  <c r="AA84" i="56" s="1"/>
  <c r="Z85" i="56"/>
  <c r="AA85" i="56" s="1"/>
  <c r="Z86" i="56"/>
  <c r="AA86" i="56" s="1"/>
  <c r="Z87" i="56"/>
  <c r="AA87" i="56" s="1"/>
  <c r="Z66" i="56"/>
  <c r="AA66" i="56" s="1"/>
  <c r="Y73" i="56"/>
  <c r="Y77" i="56"/>
  <c r="Y85" i="56"/>
  <c r="X67" i="56"/>
  <c r="Y67" i="56" s="1"/>
  <c r="X68" i="56"/>
  <c r="Y68" i="56" s="1"/>
  <c r="X69" i="56"/>
  <c r="Y69" i="56" s="1"/>
  <c r="X70" i="56"/>
  <c r="Y70" i="56" s="1"/>
  <c r="X71" i="56"/>
  <c r="Y71" i="56" s="1"/>
  <c r="X72" i="56"/>
  <c r="Y72" i="56" s="1"/>
  <c r="X73" i="56"/>
  <c r="X74" i="56"/>
  <c r="Y74" i="56" s="1"/>
  <c r="X75" i="56"/>
  <c r="Y75" i="56" s="1"/>
  <c r="X76" i="56"/>
  <c r="Y76" i="56" s="1"/>
  <c r="X77" i="56"/>
  <c r="X78" i="56"/>
  <c r="Y78" i="56" s="1"/>
  <c r="X79" i="56"/>
  <c r="Y79" i="56" s="1"/>
  <c r="X80" i="56"/>
  <c r="Y80" i="56" s="1"/>
  <c r="X81" i="56"/>
  <c r="Y81" i="56" s="1"/>
  <c r="X82" i="56"/>
  <c r="Y82" i="56" s="1"/>
  <c r="X83" i="56"/>
  <c r="Y83" i="56" s="1"/>
  <c r="X84" i="56"/>
  <c r="Y84" i="56" s="1"/>
  <c r="X85" i="56"/>
  <c r="X86" i="56"/>
  <c r="Y86" i="56" s="1"/>
  <c r="X87" i="56"/>
  <c r="Y87" i="56" s="1"/>
  <c r="X66" i="56"/>
  <c r="Y66" i="56" s="1"/>
  <c r="T67" i="56"/>
  <c r="T68" i="56"/>
  <c r="T69" i="56"/>
  <c r="T70" i="56"/>
  <c r="T71" i="56"/>
  <c r="T72" i="56"/>
  <c r="T73" i="56"/>
  <c r="T74" i="56"/>
  <c r="T75" i="56"/>
  <c r="T76" i="56"/>
  <c r="T77" i="56"/>
  <c r="T78" i="56"/>
  <c r="T79" i="56"/>
  <c r="T80" i="56"/>
  <c r="T82" i="56"/>
  <c r="T83" i="56"/>
  <c r="T84" i="56"/>
  <c r="T85" i="56"/>
  <c r="T86" i="56"/>
  <c r="T87" i="56"/>
  <c r="T66" i="56"/>
  <c r="W81" i="56"/>
  <c r="W67" i="56"/>
  <c r="W68" i="56"/>
  <c r="W69" i="56"/>
  <c r="W70" i="56"/>
  <c r="W71" i="56"/>
  <c r="W72" i="56"/>
  <c r="W73" i="56"/>
  <c r="W74" i="56"/>
  <c r="W75" i="56"/>
  <c r="W76" i="56"/>
  <c r="W77" i="56"/>
  <c r="W78" i="56"/>
  <c r="W79" i="56"/>
  <c r="W80" i="56"/>
  <c r="W82" i="56"/>
  <c r="W83" i="56"/>
  <c r="W84" i="56"/>
  <c r="W85" i="56"/>
  <c r="W86" i="56"/>
  <c r="W87" i="56"/>
  <c r="W66" i="56"/>
  <c r="AA47" i="56"/>
  <c r="AA51" i="56"/>
  <c r="AA56" i="56"/>
  <c r="Z40" i="56"/>
  <c r="AA40" i="56" s="1"/>
  <c r="Z41" i="56"/>
  <c r="AA41" i="56" s="1"/>
  <c r="Z42" i="56"/>
  <c r="AA42" i="56" s="1"/>
  <c r="Z43" i="56"/>
  <c r="AA43" i="56" s="1"/>
  <c r="Z44" i="56"/>
  <c r="AA44" i="56" s="1"/>
  <c r="Z45" i="56"/>
  <c r="AA45" i="56" s="1"/>
  <c r="Z46" i="56"/>
  <c r="AA46" i="56" s="1"/>
  <c r="Z47" i="56"/>
  <c r="Z48" i="56"/>
  <c r="AA48" i="56" s="1"/>
  <c r="Z49" i="56"/>
  <c r="AA49" i="56" s="1"/>
  <c r="Z50" i="56"/>
  <c r="AA50" i="56" s="1"/>
  <c r="Z51" i="56"/>
  <c r="Z52" i="56"/>
  <c r="AA52" i="56" s="1"/>
  <c r="Z53" i="56"/>
  <c r="AA53" i="56" s="1"/>
  <c r="Z54" i="56"/>
  <c r="AA54" i="56" s="1"/>
  <c r="Z55" i="56"/>
  <c r="AA55" i="56" s="1"/>
  <c r="Z56" i="56"/>
  <c r="Z57" i="56"/>
  <c r="AA57" i="56" s="1"/>
  <c r="Z58" i="56"/>
  <c r="AA58" i="56" s="1"/>
  <c r="Z59" i="56"/>
  <c r="AA59" i="56" s="1"/>
  <c r="Z60" i="56"/>
  <c r="AA60" i="56" s="1"/>
  <c r="Z39" i="56"/>
  <c r="AA39" i="56" s="1"/>
  <c r="Y42" i="56"/>
  <c r="X40" i="56"/>
  <c r="Y40" i="56" s="1"/>
  <c r="X41" i="56"/>
  <c r="Y41" i="56" s="1"/>
  <c r="X42" i="56"/>
  <c r="X43" i="56"/>
  <c r="Y43" i="56" s="1"/>
  <c r="X44" i="56"/>
  <c r="Y44" i="56" s="1"/>
  <c r="X45" i="56"/>
  <c r="Y45" i="56" s="1"/>
  <c r="X46" i="56"/>
  <c r="Y46" i="56" s="1"/>
  <c r="X47" i="56"/>
  <c r="Y47" i="56" s="1"/>
  <c r="X48" i="56"/>
  <c r="Y48" i="56" s="1"/>
  <c r="X49" i="56"/>
  <c r="Y49" i="56" s="1"/>
  <c r="X50" i="56"/>
  <c r="Y50" i="56" s="1"/>
  <c r="X51" i="56"/>
  <c r="Y51" i="56" s="1"/>
  <c r="X52" i="56"/>
  <c r="Y52" i="56" s="1"/>
  <c r="X53" i="56"/>
  <c r="Y53" i="56" s="1"/>
  <c r="X54" i="56"/>
  <c r="Y54" i="56" s="1"/>
  <c r="X55" i="56"/>
  <c r="Y55" i="56" s="1"/>
  <c r="X56" i="56"/>
  <c r="Y56" i="56" s="1"/>
  <c r="X57" i="56"/>
  <c r="Y57" i="56" s="1"/>
  <c r="X58" i="56"/>
  <c r="X59" i="56"/>
  <c r="Y59" i="56" s="1"/>
  <c r="X60" i="56"/>
  <c r="Y60" i="56" s="1"/>
  <c r="X39" i="56"/>
  <c r="W41" i="56"/>
  <c r="W42" i="56"/>
  <c r="W45" i="56"/>
  <c r="W46" i="56"/>
  <c r="W49" i="56"/>
  <c r="W50" i="56"/>
  <c r="W53" i="56"/>
  <c r="W55" i="56"/>
  <c r="W58" i="56"/>
  <c r="W59" i="56"/>
  <c r="AE105" i="56"/>
  <c r="AE246" i="56"/>
  <c r="AE371" i="56"/>
  <c r="AE373" i="56"/>
  <c r="AE376" i="56"/>
  <c r="AE382" i="56"/>
  <c r="AE383" i="56"/>
  <c r="AE384" i="56"/>
  <c r="AE385" i="56"/>
  <c r="AE386" i="56"/>
  <c r="AE387" i="56"/>
  <c r="AE388" i="56"/>
  <c r="AE390" i="56"/>
  <c r="AE392" i="56"/>
  <c r="AE394" i="56"/>
  <c r="AE396" i="56"/>
  <c r="AE397" i="56"/>
  <c r="AE398" i="56"/>
  <c r="AE399" i="56"/>
  <c r="AE400" i="56"/>
  <c r="AE406" i="56"/>
  <c r="AE407" i="56"/>
  <c r="AE408" i="56"/>
  <c r="AE409" i="56"/>
  <c r="AE441" i="56"/>
  <c r="AE443" i="56"/>
  <c r="AH521" i="56"/>
  <c r="AH522" i="56"/>
  <c r="N47" i="56"/>
  <c r="M47" i="56"/>
  <c r="L47" i="56"/>
  <c r="K47" i="56"/>
  <c r="J47" i="56"/>
  <c r="I47" i="56"/>
  <c r="H47" i="56"/>
  <c r="G47" i="56"/>
  <c r="F47" i="56"/>
  <c r="E47" i="56"/>
  <c r="D47" i="56"/>
  <c r="T50" i="56" s="1"/>
  <c r="C47" i="56"/>
  <c r="N46" i="56"/>
  <c r="M46" i="56"/>
  <c r="L46" i="56"/>
  <c r="K46" i="56"/>
  <c r="J46" i="56"/>
  <c r="I46" i="56"/>
  <c r="H46" i="56"/>
  <c r="G46" i="56"/>
  <c r="F46" i="56"/>
  <c r="E46" i="56"/>
  <c r="D46" i="56"/>
  <c r="T40" i="56" s="1"/>
  <c r="C46" i="56"/>
  <c r="W40" i="56" s="1"/>
  <c r="N45" i="56"/>
  <c r="M45" i="56"/>
  <c r="L45" i="56"/>
  <c r="K45" i="56"/>
  <c r="J45" i="56"/>
  <c r="I45" i="56"/>
  <c r="H45" i="56"/>
  <c r="G45" i="56"/>
  <c r="F45" i="56"/>
  <c r="E45" i="56"/>
  <c r="D45" i="56"/>
  <c r="T53" i="56" s="1"/>
  <c r="C45" i="56"/>
  <c r="N44" i="56"/>
  <c r="M44" i="56"/>
  <c r="L44" i="56"/>
  <c r="K44" i="56"/>
  <c r="J44" i="56"/>
  <c r="I44" i="56"/>
  <c r="H44" i="56"/>
  <c r="G44" i="56"/>
  <c r="F44" i="56"/>
  <c r="E44" i="56"/>
  <c r="D44" i="56"/>
  <c r="T55" i="56" s="1"/>
  <c r="C44" i="56"/>
  <c r="N43" i="56"/>
  <c r="M43" i="56"/>
  <c r="L43" i="56"/>
  <c r="K43" i="56"/>
  <c r="J43" i="56"/>
  <c r="I43" i="56"/>
  <c r="H43" i="56"/>
  <c r="G43" i="56"/>
  <c r="F43" i="56"/>
  <c r="E43" i="56"/>
  <c r="D43" i="56"/>
  <c r="T59" i="56" s="1"/>
  <c r="C43" i="56"/>
  <c r="N42" i="56"/>
  <c r="M42" i="56"/>
  <c r="L42" i="56"/>
  <c r="K42" i="56"/>
  <c r="J42" i="56"/>
  <c r="I42" i="56"/>
  <c r="H42" i="56"/>
  <c r="G42" i="56"/>
  <c r="F42" i="56"/>
  <c r="E42" i="56"/>
  <c r="D42" i="56"/>
  <c r="C42" i="56"/>
  <c r="N41" i="56"/>
  <c r="M41" i="56"/>
  <c r="L41" i="56"/>
  <c r="K41" i="56"/>
  <c r="J41" i="56"/>
  <c r="I41" i="56"/>
  <c r="H41" i="56"/>
  <c r="G41" i="56"/>
  <c r="F41" i="56"/>
  <c r="E41" i="56"/>
  <c r="D41" i="56"/>
  <c r="T52" i="56" s="1"/>
  <c r="C41" i="56"/>
  <c r="W52" i="56" s="1"/>
  <c r="N40" i="56"/>
  <c r="M40" i="56"/>
  <c r="L40" i="56"/>
  <c r="K40" i="56"/>
  <c r="J40" i="56"/>
  <c r="I40" i="56"/>
  <c r="H40" i="56"/>
  <c r="G40" i="56"/>
  <c r="F40" i="56"/>
  <c r="E40" i="56"/>
  <c r="D40" i="56"/>
  <c r="T58" i="56" s="1"/>
  <c r="C40" i="56"/>
  <c r="N39" i="56"/>
  <c r="M39" i="56"/>
  <c r="L39" i="56"/>
  <c r="K39" i="56"/>
  <c r="J39" i="56"/>
  <c r="I39" i="56"/>
  <c r="H39" i="56"/>
  <c r="G39" i="56"/>
  <c r="F39" i="56"/>
  <c r="E39" i="56"/>
  <c r="D39" i="56"/>
  <c r="T45" i="56" s="1"/>
  <c r="C39" i="56"/>
  <c r="N38" i="56"/>
  <c r="M38" i="56"/>
  <c r="L38" i="56"/>
  <c r="K38" i="56"/>
  <c r="J38" i="56"/>
  <c r="I38" i="56"/>
  <c r="H38" i="56"/>
  <c r="G38" i="56"/>
  <c r="F38" i="56"/>
  <c r="E38" i="56"/>
  <c r="D38" i="56"/>
  <c r="C38" i="56"/>
  <c r="N37" i="56"/>
  <c r="M37" i="56"/>
  <c r="L37" i="56"/>
  <c r="K37" i="56"/>
  <c r="J37" i="56"/>
  <c r="I37" i="56"/>
  <c r="H37" i="56"/>
  <c r="G37" i="56"/>
  <c r="F37" i="56"/>
  <c r="E37" i="56"/>
  <c r="D37" i="56"/>
  <c r="T47" i="56" s="1"/>
  <c r="C37" i="56"/>
  <c r="W47" i="56" s="1"/>
  <c r="N36" i="56"/>
  <c r="M36" i="56"/>
  <c r="L36" i="56"/>
  <c r="K36" i="56"/>
  <c r="J36" i="56"/>
  <c r="I36" i="56"/>
  <c r="H36" i="56"/>
  <c r="G36" i="56"/>
  <c r="F36" i="56"/>
  <c r="E36" i="56"/>
  <c r="D36" i="56"/>
  <c r="T48" i="56" s="1"/>
  <c r="C36" i="56"/>
  <c r="W48" i="56" s="1"/>
  <c r="N35" i="56"/>
  <c r="M35" i="56"/>
  <c r="L35" i="56"/>
  <c r="K35" i="56"/>
  <c r="J35" i="56"/>
  <c r="I35" i="56"/>
  <c r="H35" i="56"/>
  <c r="G35" i="56"/>
  <c r="F35" i="56"/>
  <c r="E35" i="56"/>
  <c r="D35" i="56"/>
  <c r="C35" i="56"/>
  <c r="N34" i="56"/>
  <c r="M34" i="56"/>
  <c r="L34" i="56"/>
  <c r="K34" i="56"/>
  <c r="J34" i="56"/>
  <c r="I34" i="56"/>
  <c r="H34" i="56"/>
  <c r="G34" i="56"/>
  <c r="F34" i="56"/>
  <c r="E34" i="56"/>
  <c r="D34" i="56"/>
  <c r="T42" i="56" s="1"/>
  <c r="C34" i="56"/>
  <c r="N33" i="56"/>
  <c r="M33" i="56"/>
  <c r="L33" i="56"/>
  <c r="K33" i="56"/>
  <c r="J33" i="56"/>
  <c r="I33" i="56"/>
  <c r="H33" i="56"/>
  <c r="G33" i="56"/>
  <c r="F33" i="56"/>
  <c r="E33" i="56"/>
  <c r="D33" i="56"/>
  <c r="T49" i="56" s="1"/>
  <c r="C33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N31" i="56"/>
  <c r="M31" i="56"/>
  <c r="L31" i="56"/>
  <c r="K31" i="56"/>
  <c r="J31" i="56"/>
  <c r="I31" i="56"/>
  <c r="H31" i="56"/>
  <c r="G31" i="56"/>
  <c r="F31" i="56"/>
  <c r="E31" i="56"/>
  <c r="D31" i="56"/>
  <c r="T43" i="56" s="1"/>
  <c r="C31" i="56"/>
  <c r="W43" i="56" s="1"/>
  <c r="N30" i="56"/>
  <c r="M30" i="56"/>
  <c r="L30" i="56"/>
  <c r="K30" i="56"/>
  <c r="J30" i="56"/>
  <c r="I30" i="56"/>
  <c r="H30" i="56"/>
  <c r="G30" i="56"/>
  <c r="F30" i="56"/>
  <c r="E30" i="56"/>
  <c r="D30" i="56"/>
  <c r="T57" i="56" s="1"/>
  <c r="C30" i="56"/>
  <c r="W57" i="56" s="1"/>
  <c r="N29" i="56"/>
  <c r="M29" i="56"/>
  <c r="L29" i="56"/>
  <c r="K29" i="56"/>
  <c r="J29" i="56"/>
  <c r="I29" i="56"/>
  <c r="H29" i="56"/>
  <c r="G29" i="56"/>
  <c r="F29" i="56"/>
  <c r="E29" i="56"/>
  <c r="D29" i="56"/>
  <c r="T51" i="56" s="1"/>
  <c r="C29" i="56"/>
  <c r="W51" i="56" s="1"/>
  <c r="N28" i="56"/>
  <c r="M28" i="56"/>
  <c r="L28" i="56"/>
  <c r="K28" i="56"/>
  <c r="J28" i="56"/>
  <c r="I28" i="56"/>
  <c r="H28" i="56"/>
  <c r="G28" i="56"/>
  <c r="F28" i="56"/>
  <c r="E28" i="56"/>
  <c r="D28" i="56"/>
  <c r="C28" i="56"/>
  <c r="N27" i="56"/>
  <c r="M27" i="56"/>
  <c r="L27" i="56"/>
  <c r="K27" i="56"/>
  <c r="J27" i="56"/>
  <c r="I27" i="56"/>
  <c r="H27" i="56"/>
  <c r="G27" i="56"/>
  <c r="F27" i="56"/>
  <c r="E27" i="56"/>
  <c r="D27" i="56"/>
  <c r="T54" i="56" s="1"/>
  <c r="C27" i="56"/>
  <c r="W54" i="56" s="1"/>
  <c r="N26" i="56"/>
  <c r="M26" i="56"/>
  <c r="L26" i="56"/>
  <c r="K26" i="56"/>
  <c r="J26" i="56"/>
  <c r="I26" i="56"/>
  <c r="H26" i="56"/>
  <c r="G26" i="56"/>
  <c r="F26" i="56"/>
  <c r="E26" i="56"/>
  <c r="D26" i="56"/>
  <c r="T44" i="56" s="1"/>
  <c r="C26" i="56"/>
  <c r="W44" i="56" s="1"/>
  <c r="N25" i="56"/>
  <c r="M25" i="56"/>
  <c r="L25" i="56"/>
  <c r="K25" i="56"/>
  <c r="J25" i="56"/>
  <c r="I25" i="56"/>
  <c r="H25" i="56"/>
  <c r="G25" i="56"/>
  <c r="F25" i="56"/>
  <c r="E25" i="56"/>
  <c r="D25" i="56"/>
  <c r="T41" i="56" s="1"/>
  <c r="C25" i="56"/>
  <c r="N24" i="56"/>
  <c r="M24" i="56"/>
  <c r="L24" i="56"/>
  <c r="K24" i="56"/>
  <c r="J24" i="56"/>
  <c r="I24" i="56"/>
  <c r="H24" i="56"/>
  <c r="G24" i="56"/>
  <c r="F24" i="56"/>
  <c r="E24" i="56"/>
  <c r="D24" i="56"/>
  <c r="T60" i="56" s="1"/>
  <c r="C24" i="56"/>
  <c r="W60" i="56" s="1"/>
  <c r="N23" i="56"/>
  <c r="M23" i="56"/>
  <c r="L23" i="56"/>
  <c r="K23" i="56"/>
  <c r="J23" i="56"/>
  <c r="I23" i="56"/>
  <c r="H23" i="56"/>
  <c r="G23" i="56"/>
  <c r="F23" i="56"/>
  <c r="E23" i="56"/>
  <c r="D23" i="56"/>
  <c r="T46" i="56" s="1"/>
  <c r="C23" i="56"/>
  <c r="N22" i="56"/>
  <c r="M22" i="56"/>
  <c r="L22" i="56"/>
  <c r="K22" i="56"/>
  <c r="J22" i="56"/>
  <c r="I22" i="56"/>
  <c r="H22" i="56"/>
  <c r="G22" i="56"/>
  <c r="F22" i="56"/>
  <c r="E22" i="56"/>
  <c r="D22" i="56"/>
  <c r="T56" i="56" s="1"/>
  <c r="C22" i="56"/>
  <c r="W56" i="56" s="1"/>
  <c r="N21" i="56"/>
  <c r="M21" i="56"/>
  <c r="L21" i="56"/>
  <c r="K21" i="56"/>
  <c r="J21" i="56"/>
  <c r="I21" i="56"/>
  <c r="H21" i="56"/>
  <c r="G21" i="56"/>
  <c r="F21" i="56"/>
  <c r="E21" i="56"/>
  <c r="Y39" i="56" s="1"/>
  <c r="D21" i="56"/>
  <c r="T39" i="56" s="1"/>
  <c r="C21" i="56"/>
  <c r="W39" i="56" s="1"/>
  <c r="N20" i="56"/>
  <c r="M20" i="56"/>
  <c r="L20" i="56"/>
  <c r="K20" i="56"/>
  <c r="J20" i="56"/>
  <c r="I20" i="56"/>
  <c r="H20" i="56"/>
  <c r="G20" i="56"/>
  <c r="F20" i="56"/>
  <c r="E20" i="56"/>
  <c r="D20" i="56"/>
  <c r="C20" i="56"/>
  <c r="N19" i="56"/>
  <c r="M19" i="56"/>
  <c r="L19" i="56"/>
  <c r="K19" i="56"/>
  <c r="J19" i="56"/>
  <c r="I19" i="56"/>
  <c r="H19" i="56"/>
  <c r="G19" i="56"/>
  <c r="F19" i="56"/>
  <c r="E19" i="56"/>
  <c r="D19" i="56"/>
  <c r="T18" i="56" s="1"/>
  <c r="C19" i="56"/>
  <c r="N18" i="56"/>
  <c r="M18" i="56"/>
  <c r="L18" i="56"/>
  <c r="K18" i="56"/>
  <c r="J18" i="56"/>
  <c r="I18" i="56"/>
  <c r="H18" i="56"/>
  <c r="G18" i="56"/>
  <c r="F18" i="56"/>
  <c r="E18" i="56"/>
  <c r="D18" i="56"/>
  <c r="T17" i="56" s="1"/>
  <c r="C18" i="56"/>
  <c r="N17" i="56"/>
  <c r="M17" i="56"/>
  <c r="L17" i="56"/>
  <c r="K17" i="56"/>
  <c r="J17" i="56"/>
  <c r="I17" i="56"/>
  <c r="H17" i="56"/>
  <c r="G17" i="56"/>
  <c r="F17" i="56"/>
  <c r="E17" i="56"/>
  <c r="D17" i="56"/>
  <c r="T15" i="56" s="1"/>
  <c r="C17" i="56"/>
  <c r="N16" i="56"/>
  <c r="M16" i="56"/>
  <c r="L16" i="56"/>
  <c r="K16" i="56"/>
  <c r="J16" i="56"/>
  <c r="I16" i="56"/>
  <c r="H16" i="56"/>
  <c r="G16" i="56"/>
  <c r="F16" i="56"/>
  <c r="E16" i="56"/>
  <c r="D16" i="56"/>
  <c r="T19" i="56" s="1"/>
  <c r="C16" i="56"/>
  <c r="N15" i="56"/>
  <c r="M15" i="56"/>
  <c r="L15" i="56"/>
  <c r="K15" i="56"/>
  <c r="J15" i="56"/>
  <c r="I15" i="56"/>
  <c r="H15" i="56"/>
  <c r="G15" i="56"/>
  <c r="F15" i="56"/>
  <c r="E15" i="56"/>
  <c r="D15" i="56"/>
  <c r="T16" i="56" s="1"/>
  <c r="C15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E77" i="56" l="1"/>
  <c r="E68" i="56"/>
  <c r="F68" i="56"/>
  <c r="E67" i="56"/>
  <c r="E65" i="56"/>
  <c r="F65" i="56"/>
  <c r="F64" i="56"/>
  <c r="F57" i="56"/>
  <c r="E57" i="56"/>
  <c r="Y58" i="56"/>
  <c r="H30" i="50" l="1"/>
  <c r="G30" i="50"/>
  <c r="E30" i="50"/>
  <c r="D30" i="50"/>
  <c r="C30" i="50"/>
  <c r="B30" i="50"/>
  <c r="H27" i="50"/>
  <c r="G27" i="50"/>
  <c r="E27" i="50"/>
  <c r="D27" i="50"/>
  <c r="C27" i="50"/>
  <c r="B27" i="50"/>
  <c r="H24" i="50"/>
  <c r="G24" i="50"/>
  <c r="E24" i="50"/>
  <c r="D24" i="50"/>
  <c r="C24" i="50"/>
  <c r="B24" i="50"/>
  <c r="H21" i="50"/>
  <c r="G21" i="50"/>
  <c r="E21" i="50"/>
  <c r="D21" i="50"/>
  <c r="C21" i="50"/>
  <c r="B21" i="50"/>
  <c r="H18" i="50"/>
  <c r="G18" i="50"/>
  <c r="E18" i="50"/>
  <c r="D18" i="50"/>
  <c r="C18" i="50"/>
  <c r="B18" i="50"/>
  <c r="H15" i="50"/>
  <c r="G15" i="50"/>
  <c r="E15" i="50"/>
  <c r="D15" i="50"/>
  <c r="C15" i="50"/>
  <c r="B15" i="50"/>
  <c r="H12" i="50"/>
  <c r="G12" i="50"/>
  <c r="E12" i="50"/>
  <c r="D12" i="50"/>
  <c r="C12" i="50"/>
  <c r="B12" i="50"/>
  <c r="H9" i="50"/>
  <c r="G9" i="50"/>
  <c r="E9" i="50"/>
  <c r="D9" i="50"/>
  <c r="C9" i="50"/>
  <c r="B9" i="50"/>
</calcChain>
</file>

<file path=xl/sharedStrings.xml><?xml version="1.0" encoding="utf-8"?>
<sst xmlns="http://schemas.openxmlformats.org/spreadsheetml/2006/main" count="1028" uniqueCount="556">
  <si>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</si>
  <si>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</si>
  <si>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</si>
  <si>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</si>
  <si>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</si>
  <si>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</si>
  <si>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</si>
  <si>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</si>
  <si>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</si>
  <si>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</si>
  <si>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</si>
  <si>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</si>
  <si>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</si>
  <si>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</si>
  <si>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</si>
  <si>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</si>
  <si>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</si>
  <si>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</si>
  <si>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</si>
  <si>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>All</t>
  </si>
  <si>
    <t>Boys</t>
  </si>
  <si>
    <t>Girls</t>
  </si>
  <si>
    <t>Not measured</t>
  </si>
  <si>
    <t>Eligible</t>
  </si>
  <si>
    <t>Measured</t>
  </si>
  <si>
    <t>Wales</t>
  </si>
  <si>
    <t>Least deprived fifth</t>
  </si>
  <si>
    <t>Next least deprived</t>
  </si>
  <si>
    <t>Middle deprived</t>
  </si>
  <si>
    <t>Next most deprived</t>
  </si>
  <si>
    <t>Most deprived fifth</t>
  </si>
  <si>
    <t>Betsi Cadwaladr UHB</t>
  </si>
  <si>
    <t>Isle of Anglesey</t>
  </si>
  <si>
    <t>Gwynedd</t>
  </si>
  <si>
    <t>Conwy</t>
  </si>
  <si>
    <t>Denbighshire</t>
  </si>
  <si>
    <t>Flintshire</t>
  </si>
  <si>
    <t>Wrexham</t>
  </si>
  <si>
    <t>Powys THB</t>
  </si>
  <si>
    <t>Hywel Dda UHB</t>
  </si>
  <si>
    <t>Ceredigion</t>
  </si>
  <si>
    <t>Pembrokeshire</t>
  </si>
  <si>
    <t>Carmarthenshire</t>
  </si>
  <si>
    <t>ABM UHB</t>
  </si>
  <si>
    <t>Swansea</t>
  </si>
  <si>
    <t>Neath Port Talbot</t>
  </si>
  <si>
    <t>Bridgend</t>
  </si>
  <si>
    <t>Cardiff and Vale UHB</t>
  </si>
  <si>
    <t>Vale of Glamorgan</t>
  </si>
  <si>
    <t>Cardiff</t>
  </si>
  <si>
    <t>Cwm Taf UHB</t>
  </si>
  <si>
    <t>Rhondda Cynon Taf</t>
  </si>
  <si>
    <t>Merthyr Tydfil</t>
  </si>
  <si>
    <t>Aneurin Bevan UHB</t>
  </si>
  <si>
    <t>Caerphilly</t>
  </si>
  <si>
    <t>Blaenau Gwent</t>
  </si>
  <si>
    <t>Torfaen</t>
  </si>
  <si>
    <t>Monmouthshire</t>
  </si>
  <si>
    <t>Newport</t>
  </si>
  <si>
    <t>Produced by Public Health Wales Observatory, using CMP data (NWIS), WIMD 2014 (WG)</t>
  </si>
  <si>
    <t>% Participation</t>
  </si>
  <si>
    <t>All children</t>
  </si>
  <si>
    <t>Produced by Public Health Wales Observatory using CMP data (NWIS)</t>
  </si>
  <si>
    <t>Number of 
opt outs</t>
  </si>
  <si>
    <t>Participation in the Child Measurement Programme for Wales since 2012/13</t>
  </si>
  <si>
    <t>2012/13</t>
  </si>
  <si>
    <t>2013/14</t>
  </si>
  <si>
    <t>2014/15</t>
  </si>
  <si>
    <t>2015/16</t>
  </si>
  <si>
    <t>*Parents are given opportunity to opt their children out of the measurement programme.</t>
  </si>
  <si>
    <t>A report, additional data files and a 'Technical summary' are available at:</t>
  </si>
  <si>
    <t>Click on the tabs above to access the data:</t>
  </si>
  <si>
    <t xml:space="preserve">Guides to interpretation and copying charts and tables are also available from the tabs above. </t>
  </si>
  <si>
    <t>·         Participation</t>
  </si>
  <si>
    <t>·         Participation trends</t>
  </si>
  <si>
    <t>·         Opt outs</t>
  </si>
  <si>
    <t>Material contained in this document may be reproduced under the terms of the Open Government Licence (OGL)</t>
  </si>
  <si>
    <t xml:space="preserve">www.nationalarchives.gov.uk/doc/open-government-licence/version/3/  </t>
  </si>
  <si>
    <t xml:space="preserve">provided it is done so accurately and is not used in a misleading context. </t>
  </si>
  <si>
    <t>Acknowledgement to Public Health Wales NHS Trust to be stated.</t>
  </si>
  <si>
    <t>Copyright in the typographical arrangement, design and layout belongs to Public Health Wales NHS Trust.</t>
  </si>
  <si>
    <t>Project title</t>
  </si>
  <si>
    <t>Hyperlinks:</t>
  </si>
  <si>
    <t>Child Measurement Programme: Participation</t>
  </si>
  <si>
    <t>Text to appear in buttons above (in order):</t>
  </si>
  <si>
    <t>1st</t>
  </si>
  <si>
    <t>Introduction</t>
  </si>
  <si>
    <t>2nd</t>
  </si>
  <si>
    <t>Participation</t>
  </si>
  <si>
    <t>3rd</t>
  </si>
  <si>
    <t>Participation trends</t>
  </si>
  <si>
    <t>Logo image (created in Photoshop W2.34cm x H8.98cm)</t>
  </si>
  <si>
    <t>4th</t>
  </si>
  <si>
    <t>Opt outs</t>
  </si>
  <si>
    <t>5th</t>
  </si>
  <si>
    <t>Interpretation guide</t>
  </si>
  <si>
    <t>How to copy charts &amp; tables</t>
  </si>
  <si>
    <t>2016/17</t>
  </si>
  <si>
    <t>Powys tHB</t>
  </si>
  <si>
    <t>area</t>
  </si>
  <si>
    <t>Eligible_children</t>
  </si>
  <si>
    <t>Measured_children</t>
  </si>
  <si>
    <t>Not_Measured_children</t>
  </si>
  <si>
    <t>participation_children</t>
  </si>
  <si>
    <t>Eligible_boys</t>
  </si>
  <si>
    <t>Measured_boys</t>
  </si>
  <si>
    <t>Not_Measured_boys</t>
  </si>
  <si>
    <t>participation_boys</t>
  </si>
  <si>
    <t>Eligible_girls</t>
  </si>
  <si>
    <t>Measured_girls</t>
  </si>
  <si>
    <t>Not_Measured_girls</t>
  </si>
  <si>
    <t>participation_girls</t>
  </si>
  <si>
    <t>1</t>
  </si>
  <si>
    <t>31</t>
  </si>
  <si>
    <t>32</t>
  </si>
  <si>
    <t>33</t>
  </si>
  <si>
    <t>34</t>
  </si>
  <si>
    <t>35</t>
  </si>
  <si>
    <t>4</t>
  </si>
  <si>
    <t>19</t>
  </si>
  <si>
    <t>18</t>
  </si>
  <si>
    <t>15</t>
  </si>
  <si>
    <t>16</t>
  </si>
  <si>
    <t>17</t>
  </si>
  <si>
    <t>30</t>
  </si>
  <si>
    <t>8</t>
  </si>
  <si>
    <t>7</t>
  </si>
  <si>
    <t>14</t>
  </si>
  <si>
    <t>24</t>
  </si>
  <si>
    <t>13</t>
  </si>
  <si>
    <t>2</t>
  </si>
  <si>
    <t>27</t>
  </si>
  <si>
    <t>22</t>
  </si>
  <si>
    <t>10</t>
  </si>
  <si>
    <t>5</t>
  </si>
  <si>
    <t>29</t>
  </si>
  <si>
    <t>12</t>
  </si>
  <si>
    <t>6</t>
  </si>
  <si>
    <t>26</t>
  </si>
  <si>
    <t>20</t>
  </si>
  <si>
    <t>3</t>
  </si>
  <si>
    <t>11</t>
  </si>
  <si>
    <t>9</t>
  </si>
  <si>
    <t>28</t>
  </si>
  <si>
    <t>21</t>
  </si>
  <si>
    <t>23</t>
  </si>
  <si>
    <t>25</t>
  </si>
  <si>
    <t>Powys</t>
  </si>
  <si>
    <t>\\ryt6bsrvfil0001\observatory\Health Intelligence\Information resources\Information products\Childhood Obesity Surveillance\CMP\2017_18\Analysis\R_Data\20181214_CMP_R_Participation_1718_LM_V0a.xls</t>
  </si>
  <si>
    <t>Participation data from the Child Measurement Programme for Wales, children aged 4 to 5 years, 2017/18</t>
  </si>
  <si>
    <t>2017/18</t>
  </si>
  <si>
    <t>Geography</t>
  </si>
  <si>
    <t>(No column name)</t>
  </si>
  <si>
    <t>/*----------------------------------------------------------------------------------</t>
  </si>
  <si>
    <t>-----------------------CMP Annual Report Analysis 2015/16---------------------------</t>
  </si>
  <si>
    <t xml:space="preserve">      </t>
  </si>
  <si>
    <t xml:space="preserve">      **RUN SCRIPT IN ONE GO*****</t>
  </si>
  <si>
    <t xml:space="preserve">      Guidance for processing </t>
  </si>
  <si>
    <t xml:space="preserve">      Step 1 - Prepare extract to be imported to STATA  (Using this script)</t>
  </si>
  <si>
    <t xml:space="preserve">      Step 2 - Generate z-scores and weight category using STATA (using Do-file)</t>
  </si>
  <si>
    <t xml:space="preserve">      Step 3 - Import the csv created in STATA into SQL </t>
  </si>
  <si>
    <t xml:space="preserve">      Step 4 - Use SQL script to summarise data (SQL STEP3)</t>
  </si>
  <si>
    <t xml:space="preserve">      Notes:Invlaid schools have been excluded, these were identified by manual inspection</t>
  </si>
  <si>
    <t xml:space="preserve">      of school names. It is unlikely that the data in have additional invalid schools. Eventually a</t>
  </si>
  <si>
    <t xml:space="preserve">      reference table will be created so that valid schools can be identified.</t>
  </si>
  <si>
    <t>---------------------------------------------------------------------------</t>
  </si>
  <si>
    <t>************************Step 1a********************************************/</t>
  </si>
  <si>
    <t>--Join numerator and denominator and WIMD 5th</t>
  </si>
  <si>
    <t>drop table #CMP</t>
  </si>
  <si>
    <t xml:space="preserve">              ,#CMP_Holding</t>
  </si>
  <si>
    <t xml:space="preserve">              ,#CMP_Cleaned</t>
  </si>
  <si>
    <t xml:space="preserve">              </t>
  </si>
  <si>
    <t>Declare       @Start_Year INTEGER</t>
  </si>
  <si>
    <t xml:space="preserve">Declare       @End_Year   INTEGER   </t>
  </si>
  <si>
    <t>Set         @Start_year = 2017</t>
  </si>
  <si>
    <t>Set         @End_year = 2018</t>
  </si>
  <si>
    <t>Select            Elig.[ChildIDPseudo]</t>
  </si>
  <si>
    <t xml:space="preserve">              ,Elig.[trust_code]</t>
  </si>
  <si>
    <t xml:space="preserve">              ,Elig.[trust_name]</t>
  </si>
  <si>
    <t xml:space="preserve">              ,Elig.[YearOfBirth]</t>
  </si>
  <si>
    <t xml:space="preserve">              ,Elig.[MonthOfBirth]</t>
  </si>
  <si>
    <t xml:space="preserve">              ,CAST(Elig.YearOfBirth AS VARCHAR(4)) + CAST(Elig.MonthOfBirth AS VARCHAR(2)) AS Birth_year_month</t>
  </si>
  <si>
    <t xml:space="preserve">              ,Meas.[YearOfExam]</t>
  </si>
  <si>
    <t xml:space="preserve">              ,Meas.[MonthOfExam]</t>
  </si>
  <si>
    <t xml:space="preserve">              ,Elig.[ethnic_group]</t>
  </si>
  <si>
    <t xml:space="preserve">              ,Elig.[sex]</t>
  </si>
  <si>
    <t xml:space="preserve">              ,Elig.[SchoolCodeCurrent]</t>
  </si>
  <si>
    <t xml:space="preserve">              ,CAST(Elig.trust_code AS VARCHAR ) + CAST(Elig.SchoolCodeCurrent AS VARCHAR) AS Curr_code</t>
  </si>
  <si>
    <t xml:space="preserve">              ,Elig.[SchoolNameCurrent]</t>
  </si>
  <si>
    <t xml:space="preserve">              ,Elig.[LSOA11CurrentCode]</t>
  </si>
  <si>
    <t xml:space="preserve">              ,Elig.[UA11CodeCurrent]</t>
  </si>
  <si>
    <t xml:space="preserve">              ,Elig.[UA11NameCurrent]</t>
  </si>
  <si>
    <t xml:space="preserve">              ,Elig.[LHBCodeCurrent]</t>
  </si>
  <si>
    <t xml:space="preserve">              ,Elig.[LHBNameCurrent]</t>
  </si>
  <si>
    <t xml:space="preserve">              ,Meas.[AgeAtExamDays]</t>
  </si>
  <si>
    <t xml:space="preserve">              ,Meas.[height]</t>
  </si>
  <si>
    <t xml:space="preserve">              ,Meas.[weight]</t>
  </si>
  <si>
    <t xml:space="preserve">              ,(10000/(SQUARE(Meas.height)))* Meas.[weight] as bmi </t>
  </si>
  <si>
    <t xml:space="preserve">              ,Meas.[SchoolCodeExam]</t>
  </si>
  <si>
    <t xml:space="preserve">              ,CAST(Elig.trust_code AS VARCHAR ) + CAST(Meas.SchoolCodeExam AS VARCHAR) AS Exam_code</t>
  </si>
  <si>
    <t xml:space="preserve">              ,Meas.[SchoolNameExam]</t>
  </si>
  <si>
    <t xml:space="preserve">              ,Meas.[REASON_NON_EXAM]</t>
  </si>
  <si>
    <t xml:space="preserve">              ,Meas.[LSOA11CodeExam]</t>
  </si>
  <si>
    <t xml:space="preserve">              ,Meas.[UA11CodeExam]</t>
  </si>
  <si>
    <t xml:space="preserve">              ,Meas.[UA11NameExam]</t>
  </si>
  <si>
    <t xml:space="preserve">              ,Meas.[LHBCodeExam]</t>
  </si>
  <si>
    <t xml:space="preserve">              ,Meas.[LHBNameExam]</t>
  </si>
  <si>
    <t xml:space="preserve">              ,Meas.[TrustExam]</t>
  </si>
  <si>
    <t xml:space="preserve">              ,Coalesce(Meas.[LSOA11CodeExam],Elig.[LSOA11CurrentCode]) 'LSOA_of_residence'</t>
  </si>
  <si>
    <t xml:space="preserve">              ,WIMD5.[Wales_Quintile_2014]</t>
  </si>
  <si>
    <t xml:space="preserve">              ,WIMD5.[la_name]</t>
  </si>
  <si>
    <t xml:space="preserve">              ,WIMD5.[health_board_name]</t>
  </si>
  <si>
    <t xml:space="preserve">              ,'Include' as Eligible</t>
  </si>
  <si>
    <t xml:space="preserve">              ,'Include' as Measured</t>
  </si>
  <si>
    <t xml:space="preserve">              ,CAST('CMP' as varchar (50)) as Measured_elsewhere</t>
  </si>
  <si>
    <t xml:space="preserve">              ,CAST('0' as smallint) as gender</t>
  </si>
  <si>
    <t xml:space="preserve">              ,Elig.[FS_Coverage_2012R_current_residence]</t>
  </si>
  <si>
    <t xml:space="preserve">              ,[PHWDB].[Ma168469].[ONS_Rural,Urban_2011v2].[possible_CMP_approach]</t>
  </si>
  <si>
    <t xml:space="preserve">              --,ROW_NUMBER() OVER(ORDER BY Patient_id, episode_start_date ASC, e.spell_no, e.episode_no) AS ID     </t>
  </si>
  <si>
    <t>Into        #CMP</t>
  </si>
  <si>
    <t>From        [dwuserobj].[dbo].[CMP_Denominator_AcYr1718@Oct18] AS Elig</t>
  </si>
  <si>
    <t>Left Join   [dwuserobj].[dbo].[CMP_NumeratorAndDuplicates_AcYr1718@Oct18] AS Meas</t>
  </si>
  <si>
    <t xml:space="preserve">                  on                            </t>
  </si>
  <si>
    <t xml:space="preserve">                        </t>
  </si>
  <si>
    <t xml:space="preserve">                  Meas.ChildIDPseudo = Elig.ChildIDPseudo</t>
  </si>
  <si>
    <t xml:space="preserve">                  </t>
  </si>
  <si>
    <t>Left Join   [PHWDB].[dbo].[WIMD_2014] WIMD5</t>
  </si>
  <si>
    <t xml:space="preserve">                  on </t>
  </si>
  <si>
    <t xml:space="preserve">                  Coalesce(Meas.[LSOA11CodeExam],Elig.[LSOA11currentcode]) = WIMD5.[lsoa_code]</t>
  </si>
  <si>
    <t>Left Join   [PHWDB].[Ma168469].[ONS_Rural,Urban_2011v2]</t>
  </si>
  <si>
    <t xml:space="preserve">                  on                </t>
  </si>
  <si>
    <t xml:space="preserve">                  Coalesce(Meas.[LSOA11CodeExam],Elig.[LSOA11currentcode]) = [LSOA11CD]</t>
  </si>
  <si>
    <t>------------------------------------------------------------------------------------------</t>
  </si>
  <si>
    <t>--Duplicate check:</t>
  </si>
  <si>
    <t>/*</t>
  </si>
  <si>
    <t>Select ChildIDPseudo, Count(*)</t>
  </si>
  <si>
    <t>From #CMP</t>
  </si>
  <si>
    <t>Group by ChildIDPseudo</t>
  </si>
  <si>
    <t>Having Count(*) &gt; 1</t>
  </si>
  <si>
    <t xml:space="preserve">--1698 duplicates </t>
  </si>
  <si>
    <t>*/</t>
  </si>
  <si>
    <t>--------------------------------------------------------------------------------------------------------</t>
  </si>
  <si>
    <t>/*********************Identify Eligible records*******************************************</t>
  </si>
  <si>
    <t>Criteria:</t>
  </si>
  <si>
    <t>*LSOA_residence is null or &lt;&gt; w</t>
  </si>
  <si>
    <t>*curr_code and exam_code are both null (check for blanks!)</t>
  </si>
  <si>
    <t>*curr_code is an excluded school and school_code_at_exam is null</t>
  </si>
  <si>
    <t>*Exam_code is an excluded school and LSOA_code_curr is null</t>
  </si>
  <si>
    <t>*Birth year between Sept 2010 and August 2011</t>
  </si>
  <si>
    <t>---------------------------------------------------------------------------------------------------------</t>
  </si>
  <si>
    <t>--Declare     @Start_Year INTEGER</t>
  </si>
  <si>
    <t xml:space="preserve">--Declare     @End_Year   INTEGER   </t>
  </si>
  <si>
    <t>--Set       @Start_year = 2016</t>
  </si>
  <si>
    <t>--Set       @End_year = 2017</t>
  </si>
  <si>
    <t>Update            #CMP</t>
  </si>
  <si>
    <t>Set               gender = '1'</t>
  </si>
  <si>
    <t>From        #CMP</t>
  </si>
  <si>
    <t>where       sex = 'F'</t>
  </si>
  <si>
    <t>Set               gender = '9'</t>
  </si>
  <si>
    <t>where       sex = 'N'</t>
  </si>
  <si>
    <t>Set               Eligible = 'Exclude'</t>
  </si>
  <si>
    <t>Left Join   PHWDB.dbo.[20181207_Excluded_sites_CMP_LM] EXAM</t>
  </si>
  <si>
    <t xml:space="preserve">                  on</t>
  </si>
  <si>
    <t xml:space="preserve">                  EXAM.Excluded_Codes = #CMP.Exam_code</t>
  </si>
  <si>
    <t>Left Join   PHWDB.dbo.[20181207_Excluded_sites_CMP_LM] Curr  --null will be VALID</t>
  </si>
  <si>
    <t xml:space="preserve">                  Curr.Excluded_Codes = #CMP.Curr_code</t>
  </si>
  <si>
    <t>Where       LSOA_of_residence is NULL</t>
  </si>
  <si>
    <t xml:space="preserve">                  or</t>
  </si>
  <si>
    <t xml:space="preserve">                  Left(LSOA_of_residence,1) &lt;&gt; 'w'</t>
  </si>
  <si>
    <t xml:space="preserve">                  (EXAM.Excluded_Codes is not null and Curr.Excluded_Codes is not null)</t>
  </si>
  <si>
    <t xml:space="preserve">                  (SchoolCodeCurrent is NULL and SchoolCodeExam is NULL)</t>
  </si>
  <si>
    <t xml:space="preserve">                  (Curr.Excluded_Codes is not null and SchoolCodeExam is NULL)</t>
  </si>
  <si>
    <t xml:space="preserve">                  (EXAM.Excluded_Codes is not null and SchoolCodeCurrent is NULL)</t>
  </si>
  <si>
    <t xml:space="preserve">                  (YearOfBirth = (@Start_Year - 5) and MonthOfBirth &lt; 9) --too old</t>
  </si>
  <si>
    <t xml:space="preserve">                  YearOfBirth &lt; (@Start_Year - 5)</t>
  </si>
  <si>
    <t xml:space="preserve">                  (YearOfBirth = (@End_Year - 5) and MonthOfBirth &gt; 8)  --too young</t>
  </si>
  <si>
    <t xml:space="preserve">                  YearOfBirth &gt; (@End_Year - 5)             </t>
  </si>
  <si>
    <t xml:space="preserve">                  gender = 9  </t>
  </si>
  <si>
    <t>----------------------------------------------------------------------------------------------------</t>
  </si>
  <si>
    <t>/*Exclude records from the Measured that:</t>
  </si>
  <si>
    <t xml:space="preserve">      *have no LSOA</t>
  </si>
  <si>
    <t xml:space="preserve">      *non-Welsh LSOA</t>
  </si>
  <si>
    <t xml:space="preserve">      *no height</t>
  </si>
  <si>
    <t xml:space="preserve">      *extreme height (outside +7SD)</t>
  </si>
  <si>
    <t xml:space="preserve">      *no weight</t>
  </si>
  <si>
    <t xml:space="preserve">      *extreme weight (outside +7SD)</t>
  </si>
  <si>
    <t xml:space="preserve">      *parental consent withdrawn</t>
  </si>
  <si>
    <t xml:space="preserve">      *outside of 12/13 school year</t>
  </si>
  <si>
    <t xml:space="preserve">      *not 4-5 years old</t>
  </si>
  <si>
    <t xml:space="preserve">      *unknown school</t>
  </si>
  <si>
    <t xml:space="preserve">      *birth year month incorrect</t>
  </si>
  <si>
    <t xml:space="preserve">      *unknown sex</t>
  </si>
  <si>
    <t>--------------------------------------------------------------------------------------------------</t>
  </si>
  <si>
    <t>Set               Measured = 'Exclude'</t>
  </si>
  <si>
    <t>Where       Eligible = 'Exclude'</t>
  </si>
  <si>
    <t xml:space="preserve">                  or </t>
  </si>
  <si>
    <t xml:space="preserve">                  [height] is NULL</t>
  </si>
  <si>
    <t xml:space="preserve">                  [height] &gt;  (Select AVG(Height) + (STDEV(Height) * 7)</t>
  </si>
  <si>
    <t xml:space="preserve">                                    From   #CMP)</t>
  </si>
  <si>
    <t xml:space="preserve">                  [height] &lt;  (Select AVG(Height) - (STDEV(Height) * 7)</t>
  </si>
  <si>
    <t xml:space="preserve">                  [weight] is  NULL</t>
  </si>
  <si>
    <t xml:space="preserve">                  [weight] &gt;  (Select AVG(Weight) + (STDEV(Weight) * 7)</t>
  </si>
  <si>
    <t xml:space="preserve">                  [weight] &lt;  (Select Distinct Case when (Select AVG(Weight) - (STDEV(Weight) * 7) From   #CMP) &lt; 10 then 10 else</t>
  </si>
  <si>
    <t xml:space="preserve">                                    (Select AVG(Weight) - (STDEV(Weight) * 7) From   #CMP)  End From #CMP)</t>
  </si>
  <si>
    <t xml:space="preserve">                  YearOfExam &lt; @Start_Year </t>
  </si>
  <si>
    <t xml:space="preserve">                  (YearOfExam = @Start_Year and MonthOfExam &lt;9)</t>
  </si>
  <si>
    <t xml:space="preserve">                  YearOfExam &gt; @End_Year </t>
  </si>
  <si>
    <t xml:space="preserve">                  (YearOfExam = @End_Year and MonthOfExam &gt; 8) </t>
  </si>
  <si>
    <t xml:space="preserve">                  YearOfExam &gt; @End_Year</t>
  </si>
  <si>
    <t xml:space="preserve">                  YearOfExam &lt; @Start_Year</t>
  </si>
  <si>
    <t xml:space="preserve">                  AgeAtExamDays &lt; 1457</t>
  </si>
  <si>
    <t xml:space="preserve">                  AgeAtExamDays &gt; 2185</t>
  </si>
  <si>
    <t>--Remove duplicates:</t>
  </si>
  <si>
    <t>Select  ChildIDPseudo, COUNT(*)</t>
  </si>
  <si>
    <t xml:space="preserve">From #CMP         </t>
  </si>
  <si>
    <t xml:space="preserve">Group by ChildIDPseudo </t>
  </si>
  <si>
    <t>having COUNT(*) &gt; 1</t>
  </si>
  <si>
    <t>-----------------------------------------------------------------------------------------</t>
  </si>
  <si>
    <t>drop table #pc</t>
  </si>
  <si>
    <t xml:space="preserve">Select                  A.ChildIDPseudo </t>
  </si>
  <si>
    <t xml:space="preserve">                        ,A.AgeAtExamDays</t>
  </si>
  <si>
    <t xml:space="preserve">                        ,A.Measured</t>
  </si>
  <si>
    <t xml:space="preserve">                        ,A.SchoolCodeExam</t>
  </si>
  <si>
    <t xml:space="preserve">                        ,A.SchoolCodeCurrent</t>
  </si>
  <si>
    <t xml:space="preserve">                        ,A.LSOA11CurrentCode </t>
  </si>
  <si>
    <t xml:space="preserve">                        ,A.LSOA11CodeExam</t>
  </si>
  <si>
    <t>into                          #PC</t>
  </si>
  <si>
    <t>From              #CMP A</t>
  </si>
  <si>
    <t>Inner Join        #CMP B</t>
  </si>
  <si>
    <t xml:space="preserve">                        on</t>
  </si>
  <si>
    <t xml:space="preserve">                        A.ChildIDPseudo = B.ChildIDPseudo</t>
  </si>
  <si>
    <t xml:space="preserve">                        and</t>
  </si>
  <si>
    <t xml:space="preserve">                        A.AgeAtExamDays = B.AgeAtExamDays</t>
  </si>
  <si>
    <t xml:space="preserve">                        A.LSOA11CodeExam &lt;&gt; B.LSOA11CodeExam</t>
  </si>
  <si>
    <t>Where                         A.Measured = 'Include' and B.Measured = 'Include'</t>
  </si>
  <si>
    <t xml:space="preserve">                        (</t>
  </si>
  <si>
    <t xml:space="preserve">                        (A.SchoolCodeExam is null and B.SchoolCodeExam is not null)                   </t>
  </si>
  <si>
    <t xml:space="preserve">                        or</t>
  </si>
  <si>
    <t xml:space="preserve">                        (B.SchoolCodeExam is null and A.SchoolCodeExam is not null)                   </t>
  </si>
  <si>
    <t xml:space="preserve">                        )</t>
  </si>
  <si>
    <t>Delete            A</t>
  </si>
  <si>
    <t>from        #CMP A</t>
  </si>
  <si>
    <t>Inner Join  (Select distinct ChildIDPseudo From #PC) B</t>
  </si>
  <si>
    <t xml:space="preserve">                  A.ChildIDPseudo = B.ChildIDPseudo</t>
  </si>
  <si>
    <t xml:space="preserve">Where       A.SchoolCodeExam is null                  </t>
  </si>
  <si>
    <t>--Now remove records with:</t>
  </si>
  <si>
    <t>--The same child ID, exam date and with both records set as 'include' but a different weight:</t>
  </si>
  <si>
    <t>--I think the below query identifies the records you want to delete:</t>
  </si>
  <si>
    <t xml:space="preserve">Select            A.* </t>
  </si>
  <si>
    <t>From        #CMP A</t>
  </si>
  <si>
    <t>Inner Join  #CMP B</t>
  </si>
  <si>
    <t xml:space="preserve">                  A.YearOfExam = B.YearOfExam</t>
  </si>
  <si>
    <t xml:space="preserve">                  and</t>
  </si>
  <si>
    <t xml:space="preserve">                  A.MonthOfExam = B.MonthOfExam</t>
  </si>
  <si>
    <t xml:space="preserve">            --Mari added AgeAtExamDays</t>
  </si>
  <si>
    <t xml:space="preserve">                  A.AgeAtExamDays = B.AgeAtExamDays</t>
  </si>
  <si>
    <t xml:space="preserve">                        (A.WEIGHT &lt;&gt; B.WEIGHT</t>
  </si>
  <si>
    <t xml:space="preserve">                  A.HEIGHT&lt;&gt; B.HEIGHT)</t>
  </si>
  <si>
    <t xml:space="preserve">                  A.Measured = 'Include'</t>
  </si>
  <si>
    <t xml:space="preserve">                  B.Measured = 'Include'</t>
  </si>
  <si>
    <t>--delete these childrens records:</t>
  </si>
  <si>
    <t>Delete CMP</t>
  </si>
  <si>
    <t>From #CMP CMP</t>
  </si>
  <si>
    <t xml:space="preserve">Where Exists      </t>
  </si>
  <si>
    <t xml:space="preserve">(Select           A.ChildIDPseudo </t>
  </si>
  <si>
    <t xml:space="preserve">                  ,A.YearOfExam</t>
  </si>
  <si>
    <t xml:space="preserve">                  ,A.MonthOfExam</t>
  </si>
  <si>
    <t xml:space="preserve">                  --Mari added AgeAtExamDays</t>
  </si>
  <si>
    <t xml:space="preserve">                  (A.WEIGHT &lt;&gt; B.WEIGHT</t>
  </si>
  <si>
    <t>Where       CMP.ChildIDPseudo  = A.ChildIDPseudo</t>
  </si>
  <si>
    <t xml:space="preserve">                  CMP.YearOfExam = A.YearOfExam</t>
  </si>
  <si>
    <t xml:space="preserve">                  CMP.MonthOfExam = A.MonthOfExam                 </t>
  </si>
  <si>
    <t xml:space="preserve">                  --Mari added</t>
  </si>
  <si>
    <t xml:space="preserve">                  CMP.AgeAtExamDays = A.AgeAtExamDays</t>
  </si>
  <si>
    <t>)</t>
  </si>
  <si>
    <t xml:space="preserve">--20 rows                           </t>
  </si>
  <si>
    <t>--Note, one of the children identified above has 3 records</t>
  </si>
  <si>
    <t>--2 with the same exam date (which were deleted) and the record below which remains.</t>
  </si>
  <si>
    <t>--Select * From #CMP</t>
  </si>
  <si>
    <t>--Where ChildIDPseudo = '10231244'</t>
  </si>
  <si>
    <t>--From #CMP CMP</t>
  </si>
  <si>
    <t xml:space="preserve">--(Select         A.ChildIDPseudo </t>
  </si>
  <si>
    <t>--                ,A.YearOfExam</t>
  </si>
  <si>
    <t>--                ,A.MonthOfExam</t>
  </si>
  <si>
    <t>--From            #CMP A</t>
  </si>
  <si>
    <t>--Inner Join      #CMP B</t>
  </si>
  <si>
    <t>--                      (A.WEIGHT &lt;&gt; B.WEIGHT</t>
  </si>
  <si>
    <t>--                A.HEIGHT&lt;&gt; B.HEIGHT)</t>
  </si>
  <si>
    <t>--                A.Measured = 'Include'</t>
  </si>
  <si>
    <t>--                B.Measured = 'Include'</t>
  </si>
  <si>
    <t>--)</t>
  </si>
  <si>
    <t>--Example child: 10231244</t>
  </si>
  <si>
    <t>--Drop table #CMP_Holding</t>
  </si>
  <si>
    <t>--add identifier to allow us to select the correct record:</t>
  </si>
  <si>
    <t xml:space="preserve">Select * </t>
  </si>
  <si>
    <t xml:space="preserve">            ,ROW_NUMBER() OVER(ORDER BY ChildIDPseudo, case when Measured = 'Exclude' then 1 else 2 end, AgeAtExamDays) as ID</t>
  </si>
  <si>
    <t>into #CMP_Holding</t>
  </si>
  <si>
    <t>Check ID's are being assigned correctly:</t>
  </si>
  <si>
    <t>Select      A.ChildIDPseudo</t>
  </si>
  <si>
    <t xml:space="preserve">            ,A.Measured</t>
  </si>
  <si>
    <t xml:space="preserve">            ,A.yearofExam</t>
  </si>
  <si>
    <t xml:space="preserve">            ,A.monthofExam</t>
  </si>
  <si>
    <t xml:space="preserve">            ,A.ID</t>
  </si>
  <si>
    <t>From #CMP_Holding A</t>
  </si>
  <si>
    <t>Inner join  (Select ChildIDPseudo</t>
  </si>
  <si>
    <t xml:space="preserve">                              ,COUNT(*) 'Count'</t>
  </si>
  <si>
    <t xml:space="preserve">                  From #CMP_Holding </t>
  </si>
  <si>
    <t xml:space="preserve">                   Group by   ChildIDPseudo</t>
  </si>
  <si>
    <t xml:space="preserve">                  Having COUNT(*) &gt; 1) B</t>
  </si>
  <si>
    <t xml:space="preserve">                  A.ChildIDPseudo = b.ChildIDPseudo                    </t>
  </si>
  <si>
    <t>--Where A.ChildIDPseudo = '10039611'</t>
  </si>
  <si>
    <t>order by A.ChildIDPseudo</t>
  </si>
  <si>
    <t xml:space="preserve">--ID will be sorted by person_ID, </t>
  </si>
  <si>
    <t>--whether they've been measured (records when measured = include will always have a &gt; ID than records that haven't)</t>
  </si>
  <si>
    <t>Select            A.*</t>
  </si>
  <si>
    <t>into        #CMP_cleaned</t>
  </si>
  <si>
    <t>From        #CMP_Holding A</t>
  </si>
  <si>
    <t>Inner Join  (Select ChildIDPseudo</t>
  </si>
  <si>
    <t xml:space="preserve">                              ,MAX(ID) 'ID'</t>
  </si>
  <si>
    <t xml:space="preserve">                  From #CMP_Holding</t>
  </si>
  <si>
    <t xml:space="preserve">                  Group by ChildIDPseudo) B</t>
  </si>
  <si>
    <t xml:space="preserve">                  A.ID = B.ID</t>
  </si>
  <si>
    <t>------------------------------------------------------------------</t>
  </si>
  <si>
    <t xml:space="preserve">                                    </t>
  </si>
  <si>
    <t>----------------------------------------------------------------------------------------------------------------</t>
  </si>
  <si>
    <t xml:space="preserve">----------------Select the data to be imported into STATA-------------------------- </t>
  </si>
  <si>
    <t>Select            [ChildIDPseudo]</t>
  </si>
  <si>
    <t xml:space="preserve">              ,[trust_name]</t>
  </si>
  <si>
    <t xml:space="preserve">              ,[YearOfBirth]</t>
  </si>
  <si>
    <t xml:space="preserve">              ,[MonthOfBirth]</t>
  </si>
  <si>
    <t xml:space="preserve">              ,[YearOfExam]</t>
  </si>
  <si>
    <t xml:space="preserve">              ,[MonthOfExam]</t>
  </si>
  <si>
    <t xml:space="preserve">              ,[sex]</t>
  </si>
  <si>
    <t xml:space="preserve">              ,[ethnic_group]</t>
  </si>
  <si>
    <t xml:space="preserve">              ,[SchoolCodeCurrent]</t>
  </si>
  <si>
    <t xml:space="preserve">              ,[SchoolNameCurrent]</t>
  </si>
  <si>
    <t xml:space="preserve">              ,[AgeAtExamDays]</t>
  </si>
  <si>
    <t xml:space="preserve">              ,[height]</t>
  </si>
  <si>
    <t xml:space="preserve">              ,[weight]</t>
  </si>
  <si>
    <t xml:space="preserve">              ,bmi</t>
  </si>
  <si>
    <t xml:space="preserve">              ,[SchoolCodeExam]</t>
  </si>
  <si>
    <t xml:space="preserve">              ,[SchoolNameExam]</t>
  </si>
  <si>
    <t xml:space="preserve">              ,[reason_non_exam]</t>
  </si>
  <si>
    <t xml:space="preserve">              ,[TrustExam]</t>
  </si>
  <si>
    <t xml:space="preserve">              ,LSOA_of_residence</t>
  </si>
  <si>
    <t xml:space="preserve">              ,Wales_Quintile_2014</t>
  </si>
  <si>
    <t xml:space="preserve">              ,LA_Name</t>
  </si>
  <si>
    <t xml:space="preserve">              ,health_board_name</t>
  </si>
  <si>
    <t xml:space="preserve">              ,Measured</t>
  </si>
  <si>
    <t xml:space="preserve">              ,Eligible</t>
  </si>
  <si>
    <t xml:space="preserve">              ,gender</t>
  </si>
  <si>
    <t xml:space="preserve">              ,possible_CMP_approach</t>
  </si>
  <si>
    <t xml:space="preserve">              ,[FS_Coverage_2012R_current_residence]</t>
  </si>
  <si>
    <t>From        #CMP_cleaned</t>
  </si>
  <si>
    <t>where sex in ('M', 'F')</t>
  </si>
  <si>
    <t>and         Measured = 'Include'</t>
  </si>
  <si>
    <t>--Drop table #CMP</t>
  </si>
  <si>
    <t>----------------------------------------------------------------------------------------------</t>
  </si>
  <si>
    <t>-----------------------------CHECKS-----------------------------------------</t>
  </si>
  <si>
    <t xml:space="preserve">Select Measured, count (*) as Total </t>
  </si>
  <si>
    <t xml:space="preserve">from  #CMP_cleaned </t>
  </si>
  <si>
    <t>group by Measured</t>
  </si>
  <si>
    <t>order by Measured</t>
  </si>
  <si>
    <t xml:space="preserve">Select Eligible, count (*) as Total </t>
  </si>
  <si>
    <t>from  #CMP_cleaned</t>
  </si>
  <si>
    <t>group by Eligible</t>
  </si>
  <si>
    <t>order by Eligible</t>
  </si>
  <si>
    <t xml:space="preserve">select     </t>
  </si>
  <si>
    <t xml:space="preserve">Case </t>
  </si>
  <si>
    <t>when [Wales_Quintile_2014] = 1 then Cast('Least deprived fifth' as varchar(50))</t>
  </si>
  <si>
    <t>when [Wales_Quintile_2014] = 2 then 'Next least deprived'</t>
  </si>
  <si>
    <t>when [Wales_Quintile_2014] = 3 then 'Middle deprived'</t>
  </si>
  <si>
    <t>when [Wales_Quintile_2014] = 4 then 'Next most deprived'</t>
  </si>
  <si>
    <t>when [Wales_Quintile_2014] = 5 then 'Most deprived fifth'</t>
  </si>
  <si>
    <t xml:space="preserve">Else 'Error' End 'Geography' </t>
  </si>
  <si>
    <t xml:space="preserve">            ,COUNT(*) from #CMP_cleaned</t>
  </si>
  <si>
    <t xml:space="preserve">            where </t>
  </si>
  <si>
    <t xml:space="preserve">            --Eligible = 'include'</t>
  </si>
  <si>
    <t xml:space="preserve">            Measured = 'include'</t>
  </si>
  <si>
    <t xml:space="preserve">            group by </t>
  </si>
  <si>
    <t xml:space="preserve">            --health_board_name</t>
  </si>
  <si>
    <t xml:space="preserve">            --,la_name</t>
  </si>
  <si>
    <t>Wales_Quintile_2014</t>
  </si>
  <si>
    <t>la_name</t>
  </si>
  <si>
    <t>Not Measured</t>
  </si>
  <si>
    <t>%</t>
  </si>
  <si>
    <t>Older data spot checked against published work, and is correct</t>
  </si>
  <si>
    <t xml:space="preserve">This interactive data file is part of the Child Measurement Programme 2017/18 release.   </t>
  </si>
  <si>
    <t>Children who have opted out*, Wales health boards, Child Measurement Programme for Wales, 2017/18</t>
  </si>
  <si>
    <t>Participation in the Child Measurement Programme for Wales since 2012/13*</t>
  </si>
  <si>
    <t xml:space="preserve">*participation rates for 2012/13 to 2016/17 have been revised following an update of the excluded schools list. There are minor differences to the historic participation rates presented in the main report. </t>
  </si>
  <si>
    <t>© 2019 Public Health Wales NHS Trust.</t>
  </si>
  <si>
    <t>93.7</t>
  </si>
  <si>
    <t>93.1</t>
  </si>
  <si>
    <t>94.4</t>
  </si>
  <si>
    <t>93.8</t>
  </si>
  <si>
    <t>93.6</t>
  </si>
  <si>
    <t>94.0</t>
  </si>
  <si>
    <t>94.7</t>
  </si>
  <si>
    <t>93.9</t>
  </si>
  <si>
    <t>95.6</t>
  </si>
  <si>
    <t>95.8</t>
  </si>
  <si>
    <t>92.8</t>
  </si>
  <si>
    <t>94.6</t>
  </si>
  <si>
    <t>92.4</t>
  </si>
  <si>
    <t>92.0</t>
  </si>
  <si>
    <t>92.7</t>
  </si>
  <si>
    <t>96.9</t>
  </si>
  <si>
    <t>96.4</t>
  </si>
  <si>
    <t>97.5</t>
  </si>
  <si>
    <t>97.0</t>
  </si>
  <si>
    <t>96.8</t>
  </si>
  <si>
    <t>97.2</t>
  </si>
  <si>
    <t>97.1</t>
  </si>
  <si>
    <t>96.3</t>
  </si>
  <si>
    <t>98.2</t>
  </si>
  <si>
    <t>96.7</t>
  </si>
  <si>
    <t>95.9</t>
  </si>
  <si>
    <t>95.7</t>
  </si>
  <si>
    <t>98.5</t>
  </si>
  <si>
    <t>97.4</t>
  </si>
  <si>
    <t>97.6</t>
  </si>
  <si>
    <t>89.8</t>
  </si>
  <si>
    <t>87.8</t>
  </si>
  <si>
    <t>92.1</t>
  </si>
  <si>
    <t>94.9</t>
  </si>
  <si>
    <t>94.3</t>
  </si>
  <si>
    <t>95.4</t>
  </si>
  <si>
    <t>97.3</t>
  </si>
  <si>
    <t>95.3</t>
  </si>
  <si>
    <t>94.5</t>
  </si>
  <si>
    <t>95.0</t>
  </si>
  <si>
    <t>95.5</t>
  </si>
  <si>
    <t>96.6</t>
  </si>
  <si>
    <t>84.3</t>
  </si>
  <si>
    <t>83.7</t>
  </si>
  <si>
    <t>84.9</t>
  </si>
  <si>
    <t>86.5</t>
  </si>
  <si>
    <t>86.0</t>
  </si>
  <si>
    <t>87.0</t>
  </si>
  <si>
    <t>83.6</t>
  </si>
  <si>
    <t>83.0</t>
  </si>
  <si>
    <t>84.2</t>
  </si>
  <si>
    <t>96.1</t>
  </si>
  <si>
    <t>98.1</t>
  </si>
  <si>
    <t>98.3</t>
  </si>
  <si>
    <t>95.2</t>
  </si>
  <si>
    <t>96.0</t>
  </si>
  <si>
    <t>94.8</t>
  </si>
  <si>
    <t>94.2</t>
  </si>
  <si>
    <t>93.5</t>
  </si>
  <si>
    <t>Swansea Bay UHB</t>
  </si>
  <si>
    <t>Cwm Taf Morgannwg UHB</t>
  </si>
  <si>
    <t>Please note health board breakdowns use old boundaries (revised from April 2019)</t>
  </si>
  <si>
    <t>Please note - health board breakdowns use new boundaries (effective from 1st April 2019)</t>
  </si>
  <si>
    <t>http://www.wales.nhs.uk/sitesplus/888/page/67762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</si>
</sst>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-* #,##0_-;\-* #,##0_-;_-* &quot;-&quot;??_-;_-@_-"/>
    <numFmt numFmtId="167" formatCode="_-* #,##0.0_-;\-* #,##0.0_-;_-* &quot;-&quot;??_-;_-@_-"/>
    <numFmt numFmtId="168" formatCode="#,##0_ ;\-#,##0\ "/>
    <numFmt numFmtId="169" formatCode="0.0%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9"/>
      <color theme="1"/>
      <name val="Verdana"/>
      <family val="2"/>
    </font>
    <font>
      <sz val="11"/>
      <color rgb="FF000000"/>
      <name val="Calibri"/>
      <family val="2"/>
    </font>
    <font>
      <sz val="9"/>
      <color rgb="FF000080"/>
      <name val="Verdana"/>
      <family val="2"/>
    </font>
    <font>
      <b/>
      <sz val="10"/>
      <color theme="1"/>
      <name val="Verdana"/>
      <family val="2"/>
    </font>
    <font>
      <u/>
      <sz val="9"/>
      <color theme="10"/>
      <name val="Verdana"/>
      <family val="2"/>
    </font>
    <font>
      <sz val="12"/>
      <name val="Arial"/>
      <family val="2"/>
    </font>
    <font>
      <sz val="10"/>
      <color indexed="8"/>
      <name val="Arial"/>
      <family val="2"/>
    </font>
    <font>
      <b/>
      <sz val="9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3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Verdana"/>
      <family val="2"/>
    </font>
    <font>
      <b/>
      <sz val="11"/>
      <name val="Verdana"/>
      <family val="2"/>
    </font>
    <font>
      <sz val="8"/>
      <color theme="1"/>
      <name val="Verdana"/>
      <family val="2"/>
    </font>
    <font>
      <b/>
      <sz val="10"/>
      <color rgb="FF000080"/>
      <name val="Verdana"/>
      <family val="2"/>
    </font>
    <font>
      <b/>
      <sz val="9"/>
      <color rgb="FF000080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8"/>
      <color indexed="18"/>
      <name val="Verdana"/>
      <family val="2"/>
    </font>
    <font>
      <sz val="8"/>
      <color rgb="FF000080"/>
      <name val="Verdana"/>
      <family val="2"/>
    </font>
    <font>
      <sz val="10"/>
      <color rgb="FF000000"/>
      <name val="Verdana"/>
      <family val="2"/>
    </font>
    <font>
      <sz val="11"/>
      <color theme="1"/>
      <name val="Arial"/>
      <family val="2"/>
    </font>
    <font>
      <u/>
      <sz val="12"/>
      <color rgb="FF00448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theme="1"/>
      <name val="Verdana"/>
      <family val="2"/>
    </font>
    <font>
      <sz val="8"/>
      <name val="Verdana"/>
      <family val="2"/>
    </font>
    <font>
      <u/>
      <sz val="8"/>
      <name val="Verdana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Verdana"/>
      <family val="2"/>
    </font>
    <font>
      <sz val="15"/>
      <color theme="1"/>
      <name val="Verdana"/>
      <family val="2"/>
    </font>
    <font>
      <sz val="15"/>
      <color rgb="FF000080"/>
      <name val="Verdana"/>
      <family val="2"/>
    </font>
    <font>
      <b/>
      <sz val="9"/>
      <color rgb="FF3182BD"/>
      <name val="Verdana"/>
      <family val="2"/>
    </font>
    <font>
      <b/>
      <sz val="9"/>
      <color theme="0"/>
      <name val="Verdana"/>
      <family val="2"/>
    </font>
    <font>
      <sz val="11"/>
      <color rgb="FFFFFFFF"/>
      <name val="Verdana"/>
      <family val="2"/>
    </font>
    <font>
      <sz val="9"/>
      <color theme="0"/>
      <name val="Verdana"/>
      <family val="2"/>
    </font>
    <font>
      <sz val="9"/>
      <color theme="9" tint="-0.249977111117893"/>
      <name val="Verdana"/>
      <family val="2"/>
    </font>
    <font>
      <u/>
      <sz val="11"/>
      <color rgb="FFFF0000"/>
      <name val="Verdana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8"/>
      <color rgb="FF000080"/>
      <name val="Verdana"/>
      <family val="2"/>
    </font>
    <font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3182B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000080"/>
      </bottom>
      <diagonal/>
    </border>
    <border>
      <left/>
      <right/>
      <top/>
      <bottom style="thin">
        <color rgb="FF1F497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1F497D"/>
      </left>
      <right/>
      <top/>
      <bottom/>
      <diagonal/>
    </border>
    <border>
      <left/>
      <right/>
      <top style="thin">
        <color indexed="1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0080"/>
      </left>
      <right/>
      <top style="thin">
        <color rgb="FF000080"/>
      </top>
      <bottom/>
      <diagonal/>
    </border>
    <border>
      <left style="thin">
        <color rgb="FF000080"/>
      </left>
      <right/>
      <top/>
      <bottom/>
      <diagonal/>
    </border>
  </borders>
  <cellStyleXfs count="2379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9" fillId="0" borderId="0"/>
    <xf numFmtId="0" fontId="8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" fillId="0" borderId="0"/>
    <xf numFmtId="0" fontId="9" fillId="0" borderId="0"/>
    <xf numFmtId="0" fontId="9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6" fillId="15" borderId="0" applyNumberFormat="0" applyBorder="0" applyAlignment="0" applyProtection="0"/>
    <xf numFmtId="0" fontId="1" fillId="3" borderId="0" applyNumberFormat="0" applyBorder="0" applyAlignment="0" applyProtection="0"/>
    <xf numFmtId="0" fontId="16" fillId="16" borderId="0" applyNumberFormat="0" applyBorder="0" applyAlignment="0" applyProtection="0"/>
    <xf numFmtId="0" fontId="1" fillId="5" borderId="0" applyNumberFormat="0" applyBorder="0" applyAlignment="0" applyProtection="0"/>
    <xf numFmtId="0" fontId="16" fillId="17" borderId="0" applyNumberFormat="0" applyBorder="0" applyAlignment="0" applyProtection="0"/>
    <xf numFmtId="0" fontId="1" fillId="7" borderId="0" applyNumberFormat="0" applyBorder="0" applyAlignment="0" applyProtection="0"/>
    <xf numFmtId="0" fontId="16" fillId="18" borderId="0" applyNumberFormat="0" applyBorder="0" applyAlignment="0" applyProtection="0"/>
    <xf numFmtId="0" fontId="1" fillId="9" borderId="0" applyNumberFormat="0" applyBorder="0" applyAlignment="0" applyProtection="0"/>
    <xf numFmtId="0" fontId="16" fillId="19" borderId="0" applyNumberFormat="0" applyBorder="0" applyAlignment="0" applyProtection="0"/>
    <xf numFmtId="0" fontId="1" fillId="11" borderId="0" applyNumberFormat="0" applyBorder="0" applyAlignment="0" applyProtection="0"/>
    <xf numFmtId="0" fontId="16" fillId="20" borderId="0" applyNumberFormat="0" applyBorder="0" applyAlignment="0" applyProtection="0"/>
    <xf numFmtId="0" fontId="1" fillId="13" borderId="0" applyNumberFormat="0" applyBorder="0" applyAlignment="0" applyProtection="0"/>
    <xf numFmtId="0" fontId="16" fillId="21" borderId="0" applyNumberFormat="0" applyBorder="0" applyAlignment="0" applyProtection="0"/>
    <xf numFmtId="0" fontId="1" fillId="4" borderId="0" applyNumberFormat="0" applyBorder="0" applyAlignment="0" applyProtection="0"/>
    <xf numFmtId="0" fontId="16" fillId="22" borderId="0" applyNumberFormat="0" applyBorder="0" applyAlignment="0" applyProtection="0"/>
    <xf numFmtId="0" fontId="1" fillId="6" borderId="0" applyNumberFormat="0" applyBorder="0" applyAlignment="0" applyProtection="0"/>
    <xf numFmtId="0" fontId="16" fillId="23" borderId="0" applyNumberFormat="0" applyBorder="0" applyAlignment="0" applyProtection="0"/>
    <xf numFmtId="0" fontId="1" fillId="8" borderId="0" applyNumberFormat="0" applyBorder="0" applyAlignment="0" applyProtection="0"/>
    <xf numFmtId="0" fontId="16" fillId="18" borderId="0" applyNumberFormat="0" applyBorder="0" applyAlignment="0" applyProtection="0"/>
    <xf numFmtId="0" fontId="1" fillId="10" borderId="0" applyNumberFormat="0" applyBorder="0" applyAlignment="0" applyProtection="0"/>
    <xf numFmtId="0" fontId="16" fillId="21" borderId="0" applyNumberFormat="0" applyBorder="0" applyAlignment="0" applyProtection="0"/>
    <xf numFmtId="0" fontId="1" fillId="12" borderId="0" applyNumberFormat="0" applyBorder="0" applyAlignment="0" applyProtection="0"/>
    <xf numFmtId="0" fontId="16" fillId="24" borderId="0" applyNumberFormat="0" applyBorder="0" applyAlignment="0" applyProtection="0"/>
    <xf numFmtId="0" fontId="1" fillId="14" borderId="0" applyNumberFormat="0" applyBorder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2" borderId="0" applyNumberFormat="0" applyBorder="0" applyAlignment="0" applyProtection="0"/>
    <xf numFmtId="0" fontId="18" fillId="16" borderId="0" applyNumberFormat="0" applyBorder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19" fillId="33" borderId="4" applyNumberFormat="0" applyAlignment="0" applyProtection="0"/>
    <xf numFmtId="0" fontId="20" fillId="34" borderId="5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7" fillId="20" borderId="4" applyNumberFormat="0" applyAlignment="0" applyProtection="0"/>
    <xf numFmtId="0" fontId="27" fillId="20" borderId="4" applyNumberFormat="0" applyAlignment="0" applyProtection="0"/>
    <xf numFmtId="0" fontId="27" fillId="20" borderId="4" applyNumberFormat="0" applyAlignment="0" applyProtection="0"/>
    <xf numFmtId="0" fontId="27" fillId="20" borderId="4" applyNumberFormat="0" applyAlignment="0" applyProtection="0"/>
    <xf numFmtId="0" fontId="27" fillId="20" borderId="4" applyNumberFormat="0" applyAlignment="0" applyProtection="0"/>
    <xf numFmtId="0" fontId="27" fillId="20" borderId="4" applyNumberFormat="0" applyAlignment="0" applyProtection="0"/>
    <xf numFmtId="0" fontId="27" fillId="20" borderId="4" applyNumberFormat="0" applyAlignment="0" applyProtection="0"/>
    <xf numFmtId="0" fontId="28" fillId="0" borderId="9" applyNumberFormat="0" applyFill="0" applyAlignment="0" applyProtection="0"/>
    <xf numFmtId="0" fontId="29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4" fillId="36" borderId="1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0" fontId="32" fillId="33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9" fontId="1" fillId="0" borderId="0" applyFont="0" applyFill="0" applyBorder="0" applyAlignment="0" applyProtection="0"/>
    <xf numFmtId="0" fontId="48" fillId="0" borderId="0">
      <alignment horizontal="left"/>
    </xf>
    <xf numFmtId="0" fontId="49" fillId="0" borderId="0">
      <alignment horizontal="left"/>
    </xf>
    <xf numFmtId="0" fontId="49" fillId="0" borderId="0">
      <alignment horizontal="center" vertical="center" wrapText="1"/>
    </xf>
    <xf numFmtId="0" fontId="49" fillId="0" borderId="0">
      <alignment horizontal="left" vertical="center" wrapText="1"/>
    </xf>
    <xf numFmtId="0" fontId="49" fillId="0" borderId="0">
      <alignment horizontal="right"/>
    </xf>
    <xf numFmtId="0" fontId="65" fillId="39" borderId="0" applyNumberFormat="0" applyBorder="0" applyAlignment="0" applyProtection="0"/>
    <xf numFmtId="0" fontId="67" fillId="0" borderId="0" applyNumberFormat="0" applyFill="0" applyBorder="0" applyAlignment="0" applyProtection="0"/>
  </cellStyleXfs>
  <cellXfs count="129">
    <xf numFmtId="0" fontId="0" fillId="0" borderId="0" xfId="0"/>
    <xf numFmtId="0" fontId="3" fillId="0" borderId="0" xfId="1" applyFont="1"/>
    <xf numFmtId="0" fontId="1" fillId="0" borderId="0" xfId="316"/>
    <xf numFmtId="0" fontId="36" fillId="0" borderId="0" xfId="0" applyFont="1"/>
    <xf numFmtId="0" fontId="37" fillId="0" borderId="0" xfId="1" applyFont="1"/>
    <xf numFmtId="0" fontId="3" fillId="0" borderId="0" xfId="301" applyFont="1" applyAlignment="1">
      <alignment horizontal="center"/>
    </xf>
    <xf numFmtId="0" fontId="2" fillId="0" borderId="0" xfId="301" applyFont="1"/>
    <xf numFmtId="0" fontId="3" fillId="0" borderId="0" xfId="301" applyFont="1"/>
    <xf numFmtId="0" fontId="2" fillId="0" borderId="0" xfId="301" quotePrefix="1" applyFont="1" applyAlignment="1">
      <alignment horizontal="center"/>
    </xf>
    <xf numFmtId="0" fontId="2" fillId="0" borderId="0" xfId="301" applyFont="1" applyAlignment="1">
      <alignment horizontal="center"/>
    </xf>
    <xf numFmtId="0" fontId="38" fillId="0" borderId="0" xfId="0" applyFont="1" applyAlignment="1">
      <alignment horizontal="left" indent="1"/>
    </xf>
    <xf numFmtId="0" fontId="0" fillId="0" borderId="14" xfId="0" applyBorder="1"/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 indent="1"/>
    </xf>
    <xf numFmtId="0" fontId="40" fillId="0" borderId="16" xfId="0" applyFont="1" applyFill="1" applyBorder="1" applyAlignment="1">
      <alignment horizontal="center" wrapText="1"/>
    </xf>
    <xf numFmtId="165" fontId="0" fillId="0" borderId="0" xfId="0" applyNumberFormat="1"/>
    <xf numFmtId="0" fontId="40" fillId="0" borderId="0" xfId="0" applyFont="1"/>
    <xf numFmtId="166" fontId="41" fillId="0" borderId="0" xfId="2362" applyNumberFormat="1" applyFont="1" applyFill="1" applyAlignment="1">
      <alignment horizontal="right" indent="1"/>
    </xf>
    <xf numFmtId="167" fontId="41" fillId="0" borderId="0" xfId="2362" applyNumberFormat="1" applyFont="1" applyFill="1" applyAlignment="1">
      <alignment horizontal="right" indent="1"/>
    </xf>
    <xf numFmtId="166" fontId="15" fillId="0" borderId="0" xfId="2362" applyNumberFormat="1" applyFont="1" applyAlignment="1">
      <alignment horizontal="right" indent="1"/>
    </xf>
    <xf numFmtId="167" fontId="15" fillId="0" borderId="0" xfId="2362" applyNumberFormat="1" applyFont="1" applyAlignment="1">
      <alignment horizontal="right" indent="1"/>
    </xf>
    <xf numFmtId="0" fontId="10" fillId="0" borderId="0" xfId="0" applyFont="1"/>
    <xf numFmtId="166" fontId="42" fillId="0" borderId="0" xfId="2362" applyNumberFormat="1" applyFont="1" applyFill="1" applyAlignment="1">
      <alignment horizontal="right" indent="1"/>
    </xf>
    <xf numFmtId="167" fontId="42" fillId="0" borderId="0" xfId="2362" applyNumberFormat="1" applyFont="1" applyFill="1" applyAlignment="1">
      <alignment horizontal="right" indent="1"/>
    </xf>
    <xf numFmtId="166" fontId="8" fillId="0" borderId="0" xfId="2362" applyNumberFormat="1" applyFont="1" applyAlignment="1">
      <alignment horizontal="right" indent="1"/>
    </xf>
    <xf numFmtId="167" fontId="8" fillId="0" borderId="0" xfId="2362" applyNumberFormat="1" applyFont="1" applyAlignment="1">
      <alignment horizontal="right" indent="1"/>
    </xf>
    <xf numFmtId="0" fontId="0" fillId="0" borderId="1" xfId="0" applyBorder="1"/>
    <xf numFmtId="0" fontId="43" fillId="0" borderId="18" xfId="0" applyFont="1" applyFill="1" applyBorder="1" applyAlignment="1">
      <alignment horizontal="left"/>
    </xf>
    <xf numFmtId="1" fontId="0" fillId="0" borderId="0" xfId="0" applyNumberFormat="1"/>
    <xf numFmtId="0" fontId="0" fillId="0" borderId="0" xfId="0" applyAlignment="1">
      <alignment horizontal="right" indent="1"/>
    </xf>
    <xf numFmtId="0" fontId="40" fillId="0" borderId="19" xfId="0" applyFont="1" applyFill="1" applyBorder="1" applyAlignment="1">
      <alignment horizontal="center" wrapText="1"/>
    </xf>
    <xf numFmtId="0" fontId="40" fillId="0" borderId="15" xfId="0" applyFont="1" applyFill="1" applyBorder="1" applyAlignment="1">
      <alignment horizontal="center" wrapText="1"/>
    </xf>
    <xf numFmtId="0" fontId="40" fillId="0" borderId="16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right" vertical="center" wrapText="1"/>
    </xf>
    <xf numFmtId="168" fontId="42" fillId="0" borderId="0" xfId="2362" applyNumberFormat="1" applyFont="1" applyFill="1" applyAlignment="1">
      <alignment horizontal="right"/>
    </xf>
    <xf numFmtId="0" fontId="45" fillId="0" borderId="0" xfId="0" applyFont="1" applyProtection="1">
      <protection hidden="1"/>
    </xf>
    <xf numFmtId="0" fontId="40" fillId="0" borderId="0" xfId="0" applyFont="1" applyAlignment="1">
      <alignment horizontal="right"/>
    </xf>
    <xf numFmtId="0" fontId="40" fillId="0" borderId="0" xfId="0" applyFont="1" applyBorder="1" applyAlignment="1">
      <alignment horizontal="center" wrapText="1"/>
    </xf>
    <xf numFmtId="169" fontId="42" fillId="0" borderId="0" xfId="2363" applyNumberFormat="1" applyFont="1" applyFill="1" applyBorder="1" applyAlignment="1">
      <alignment horizontal="right" indent="1"/>
    </xf>
    <xf numFmtId="0" fontId="39" fillId="0" borderId="13" xfId="0" applyFont="1" applyBorder="1" applyAlignment="1">
      <alignment horizontal="center" vertical="center"/>
    </xf>
    <xf numFmtId="166" fontId="42" fillId="0" borderId="13" xfId="2362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left"/>
    </xf>
    <xf numFmtId="0" fontId="0" fillId="0" borderId="0" xfId="0" applyAlignment="1"/>
    <xf numFmtId="0" fontId="8" fillId="0" borderId="0" xfId="0" applyFont="1"/>
    <xf numFmtId="0" fontId="15" fillId="0" borderId="0" xfId="0" applyFont="1"/>
    <xf numFmtId="0" fontId="38" fillId="0" borderId="0" xfId="0" applyFont="1" applyAlignment="1">
      <alignment horizontal="left" wrapText="1" indent="1"/>
    </xf>
    <xf numFmtId="0" fontId="45" fillId="0" borderId="0" xfId="0" applyFont="1"/>
    <xf numFmtId="0" fontId="50" fillId="0" borderId="0" xfId="0" applyFont="1"/>
    <xf numFmtId="0" fontId="11" fillId="0" borderId="0" xfId="0" applyFont="1"/>
    <xf numFmtId="0" fontId="51" fillId="0" borderId="0" xfId="0" applyFont="1" applyAlignment="1">
      <alignment horizontal="center" readingOrder="1"/>
    </xf>
    <xf numFmtId="0" fontId="52" fillId="0" borderId="0" xfId="89" applyFont="1" applyAlignment="1" applyProtection="1">
      <alignment horizontal="center" readingOrder="1"/>
    </xf>
    <xf numFmtId="0" fontId="10" fillId="37" borderId="0" xfId="21" applyFont="1" applyFill="1" applyProtection="1"/>
    <xf numFmtId="0" fontId="53" fillId="37" borderId="0" xfId="268" applyFont="1" applyFill="1" applyAlignment="1">
      <alignment horizontal="left"/>
    </xf>
    <xf numFmtId="0" fontId="10" fillId="0" borderId="0" xfId="21" applyFont="1" applyProtection="1"/>
    <xf numFmtId="0" fontId="54" fillId="0" borderId="0" xfId="21" applyFont="1" applyBorder="1" applyAlignment="1" applyProtection="1">
      <alignment vertical="center"/>
    </xf>
    <xf numFmtId="0" fontId="55" fillId="0" borderId="0" xfId="21" applyFont="1" applyBorder="1" applyProtection="1"/>
    <xf numFmtId="0" fontId="55" fillId="0" borderId="0" xfId="21" applyFont="1" applyProtection="1"/>
    <xf numFmtId="0" fontId="56" fillId="0" borderId="0" xfId="21" applyFont="1" applyProtection="1"/>
    <xf numFmtId="0" fontId="11" fillId="38" borderId="0" xfId="21" applyFont="1" applyFill="1" applyBorder="1" applyAlignment="1" applyProtection="1">
      <alignment vertical="center"/>
    </xf>
    <xf numFmtId="0" fontId="8" fillId="37" borderId="0" xfId="21" applyFill="1" applyBorder="1" applyProtection="1"/>
    <xf numFmtId="0" fontId="8" fillId="37" borderId="0" xfId="21" applyFill="1" applyProtection="1"/>
    <xf numFmtId="0" fontId="57" fillId="38" borderId="0" xfId="21" applyFont="1" applyFill="1" applyAlignment="1" applyProtection="1">
      <alignment horizontal="center" vertical="center" wrapText="1"/>
    </xf>
    <xf numFmtId="0" fontId="58" fillId="37" borderId="20" xfId="21" applyFont="1" applyFill="1" applyBorder="1" applyAlignment="1" applyProtection="1">
      <alignment horizontal="center" vertical="center" wrapText="1"/>
    </xf>
    <xf numFmtId="0" fontId="58" fillId="37" borderId="21" xfId="21" applyFont="1" applyFill="1" applyBorder="1" applyAlignment="1" applyProtection="1">
      <alignment horizontal="center" vertical="center" wrapText="1"/>
    </xf>
    <xf numFmtId="0" fontId="59" fillId="0" borderId="0" xfId="21" applyFont="1" applyAlignment="1" applyProtection="1">
      <alignment horizontal="left"/>
    </xf>
    <xf numFmtId="0" fontId="11" fillId="38" borderId="0" xfId="21" applyFont="1" applyFill="1" applyAlignment="1" applyProtection="1">
      <alignment vertical="center"/>
    </xf>
    <xf numFmtId="0" fontId="58" fillId="37" borderId="0" xfId="21" applyFont="1" applyFill="1" applyAlignment="1" applyProtection="1">
      <alignment vertical="center"/>
    </xf>
    <xf numFmtId="0" fontId="60" fillId="0" borderId="0" xfId="21" applyFont="1" applyFill="1" applyProtection="1"/>
    <xf numFmtId="0" fontId="61" fillId="0" borderId="0" xfId="21" applyFont="1" applyProtection="1"/>
    <xf numFmtId="0" fontId="60" fillId="37" borderId="0" xfId="21" applyFont="1" applyFill="1" applyProtection="1"/>
    <xf numFmtId="166" fontId="0" fillId="0" borderId="0" xfId="0" applyNumberFormat="1"/>
    <xf numFmtId="0" fontId="62" fillId="0" borderId="0" xfId="0" applyFont="1"/>
    <xf numFmtId="0" fontId="15" fillId="0" borderId="19" xfId="0" applyFont="1" applyBorder="1" applyAlignment="1">
      <alignment horizontal="center" vertical="center"/>
    </xf>
    <xf numFmtId="1" fontId="63" fillId="0" borderId="16" xfId="0" applyNumberFormat="1" applyFont="1" applyBorder="1"/>
    <xf numFmtId="165" fontId="63" fillId="0" borderId="0" xfId="0" applyNumberFormat="1" applyFont="1" applyBorder="1"/>
    <xf numFmtId="0" fontId="63" fillId="0" borderId="0" xfId="0" applyFont="1" applyBorder="1"/>
    <xf numFmtId="0" fontId="63" fillId="0" borderId="17" xfId="0" applyFont="1" applyBorder="1"/>
    <xf numFmtId="0" fontId="63" fillId="0" borderId="0" xfId="0" applyFont="1"/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wrapText="1"/>
    </xf>
    <xf numFmtId="0" fontId="64" fillId="0" borderId="0" xfId="0" applyFont="1"/>
    <xf numFmtId="0" fontId="40" fillId="0" borderId="0" xfId="0" applyFont="1" applyFill="1" applyBorder="1" applyAlignment="1">
      <alignment horizontal="left"/>
    </xf>
    <xf numFmtId="169" fontId="42" fillId="0" borderId="13" xfId="2362" applyNumberFormat="1" applyFont="1" applyBorder="1" applyAlignment="1">
      <alignment horizontal="right" vertical="center" indent="1"/>
    </xf>
    <xf numFmtId="0" fontId="40" fillId="0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center" vertical="center"/>
    </xf>
    <xf numFmtId="1" fontId="63" fillId="0" borderId="0" xfId="0" applyNumberFormat="1" applyFont="1" applyBorder="1"/>
    <xf numFmtId="0" fontId="40" fillId="0" borderId="0" xfId="0" applyFont="1" applyFill="1" applyBorder="1" applyAlignment="1">
      <alignment horizontal="left" vertical="top" wrapText="1"/>
    </xf>
    <xf numFmtId="0" fontId="8" fillId="0" borderId="0" xfId="0" applyFont="1" applyAlignment="1">
      <alignment horizontal="right"/>
    </xf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wrapText="1"/>
    </xf>
    <xf numFmtId="166" fontId="41" fillId="0" borderId="0" xfId="2362" applyNumberFormat="1" applyFont="1" applyFill="1" applyAlignment="1">
      <alignment horizontal="right"/>
    </xf>
    <xf numFmtId="167" fontId="42" fillId="0" borderId="0" xfId="2362" applyNumberFormat="1" applyFont="1" applyFill="1" applyAlignment="1">
      <alignment horizontal="right"/>
    </xf>
    <xf numFmtId="167" fontId="41" fillId="0" borderId="0" xfId="2362" applyNumberFormat="1" applyFont="1" applyFill="1" applyAlignment="1">
      <alignment horizontal="right"/>
    </xf>
    <xf numFmtId="167" fontId="8" fillId="0" borderId="0" xfId="2362" applyNumberFormat="1" applyFont="1" applyAlignment="1">
      <alignment horizontal="right"/>
    </xf>
    <xf numFmtId="167" fontId="15" fillId="0" borderId="0" xfId="2362" applyNumberFormat="1" applyFont="1" applyAlignment="1">
      <alignment horizontal="right"/>
    </xf>
    <xf numFmtId="166" fontId="42" fillId="0" borderId="0" xfId="2362" applyNumberFormat="1" applyFont="1" applyFill="1" applyAlignment="1">
      <alignment horizontal="right"/>
    </xf>
    <xf numFmtId="166" fontId="8" fillId="0" borderId="0" xfId="2362" applyNumberFormat="1" applyFont="1" applyAlignment="1">
      <alignment horizontal="right"/>
    </xf>
    <xf numFmtId="166" fontId="15" fillId="0" borderId="0" xfId="2362" applyNumberFormat="1" applyFont="1" applyAlignment="1">
      <alignment horizontal="right"/>
    </xf>
    <xf numFmtId="0" fontId="65" fillId="39" borderId="0" xfId="2377"/>
    <xf numFmtId="0" fontId="40" fillId="0" borderId="0" xfId="0" applyFont="1" applyFill="1" applyBorder="1" applyAlignment="1">
      <alignment wrapText="1"/>
    </xf>
    <xf numFmtId="0" fontId="65" fillId="39" borderId="0" xfId="2377" applyAlignment="1"/>
    <xf numFmtId="43" fontId="0" fillId="0" borderId="0" xfId="2362" applyFont="1"/>
    <xf numFmtId="0" fontId="42" fillId="0" borderId="0" xfId="2362" applyNumberFormat="1" applyFont="1" applyFill="1" applyAlignment="1">
      <alignment horizontal="right" indent="1"/>
    </xf>
    <xf numFmtId="0" fontId="41" fillId="0" borderId="0" xfId="2362" applyNumberFormat="1" applyFont="1" applyFill="1" applyAlignment="1">
      <alignment horizontal="right" indent="1"/>
    </xf>
    <xf numFmtId="0" fontId="0" fillId="0" borderId="0" xfId="2362" applyNumberFormat="1" applyFont="1"/>
    <xf numFmtId="0" fontId="15" fillId="0" borderId="0" xfId="2362" applyNumberFormat="1" applyFont="1" applyAlignment="1">
      <alignment horizontal="right" indent="1"/>
    </xf>
    <xf numFmtId="0" fontId="8" fillId="0" borderId="0" xfId="2362" applyNumberFormat="1" applyFont="1" applyAlignment="1">
      <alignment horizontal="right" indent="1"/>
    </xf>
    <xf numFmtId="0" fontId="1" fillId="0" borderId="0" xfId="10"/>
    <xf numFmtId="0" fontId="0" fillId="0" borderId="0" xfId="10" applyFont="1"/>
    <xf numFmtId="0" fontId="65" fillId="39" borderId="0" xfId="2377" applyNumberFormat="1"/>
    <xf numFmtId="0" fontId="0" fillId="0" borderId="0" xfId="0" applyAlignment="1">
      <alignment horizontal="right"/>
    </xf>
    <xf numFmtId="166" fontId="65" fillId="39" borderId="0" xfId="2377" applyNumberFormat="1"/>
    <xf numFmtId="0" fontId="40" fillId="0" borderId="0" xfId="0" applyFont="1" applyFill="1" applyBorder="1" applyAlignment="1">
      <alignment horizontal="center" wrapText="1"/>
    </xf>
    <xf numFmtId="0" fontId="67" fillId="0" borderId="0" xfId="2378" applyAlignment="1" applyProtection="1"/>
    <xf numFmtId="0" fontId="3" fillId="0" borderId="22" xfId="0" applyFont="1" applyBorder="1" applyAlignment="1" applyProtection="1">
      <alignment horizontal="left" wrapText="1"/>
      <protection hidden="1"/>
    </xf>
    <xf numFmtId="0" fontId="3" fillId="0" borderId="23" xfId="0" applyFont="1" applyBorder="1" applyAlignment="1" applyProtection="1">
      <alignment horizontal="left" wrapText="1"/>
      <protection hidden="1"/>
    </xf>
    <xf numFmtId="0" fontId="43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 wrapText="1" indent="1"/>
    </xf>
    <xf numFmtId="0" fontId="3" fillId="0" borderId="0" xfId="0" applyFont="1" applyBorder="1" applyAlignment="1">
      <alignment horizontal="left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wrapText="1"/>
    </xf>
    <xf numFmtId="0" fontId="3" fillId="0" borderId="13" xfId="0" applyFont="1" applyBorder="1" applyAlignment="1">
      <alignment horizontal="left" vertical="center" wrapText="1"/>
    </xf>
    <xf numFmtId="0" fontId="66" fillId="0" borderId="0" xfId="0" applyFont="1" applyFill="1" applyBorder="1" applyAlignment="1">
      <alignment horizontal="left" vertical="top" wrapText="1"/>
    </xf>
    <xf numFmtId="0" fontId="44" fillId="0" borderId="2" xfId="0" applyFont="1" applyBorder="1" applyAlignment="1">
      <alignment horizontal="left" wrapText="1"/>
    </xf>
    <xf numFmtId="0" fontId="44" fillId="0" borderId="0" xfId="0" applyFont="1" applyAlignment="1">
      <alignment horizontal="left" wrapText="1"/>
    </xf>
  </cellXfs>
  <cellStyles count="2379">
    <cellStyle name="20% - Accent1 2" xfId="400"/>
    <cellStyle name="20% - Accent1 3" xfId="401"/>
    <cellStyle name="20% - Accent2 2" xfId="402"/>
    <cellStyle name="20% - Accent2 3" xfId="403"/>
    <cellStyle name="20% - Accent3 2" xfId="404"/>
    <cellStyle name="20% - Accent3 3" xfId="405"/>
    <cellStyle name="20% - Accent4 2" xfId="406"/>
    <cellStyle name="20% - Accent4 3" xfId="407"/>
    <cellStyle name="20% - Accent5 2" xfId="408"/>
    <cellStyle name="20% - Accent5 3" xfId="409"/>
    <cellStyle name="20% - Accent6 2" xfId="410"/>
    <cellStyle name="20% - Accent6 3" xfId="411"/>
    <cellStyle name="40% - Accent1 2" xfId="412"/>
    <cellStyle name="40% - Accent1 3" xfId="413"/>
    <cellStyle name="40% - Accent2 2" xfId="414"/>
    <cellStyle name="40% - Accent2 3" xfId="415"/>
    <cellStyle name="40% - Accent3 2" xfId="416"/>
    <cellStyle name="40% - Accent3 3" xfId="417"/>
    <cellStyle name="40% - Accent4 2" xfId="418"/>
    <cellStyle name="40% - Accent4 3" xfId="419"/>
    <cellStyle name="40% - Accent5 2" xfId="420"/>
    <cellStyle name="40% - Accent5 3" xfId="421"/>
    <cellStyle name="40% - Accent6 2" xfId="422"/>
    <cellStyle name="40% - Accent6 3" xfId="423"/>
    <cellStyle name="60% - Accent1 2" xfId="424"/>
    <cellStyle name="60% - Accent2 2" xfId="425"/>
    <cellStyle name="60% - Accent3 2" xfId="426"/>
    <cellStyle name="60% - Accent4 2" xfId="427"/>
    <cellStyle name="60% - Accent5 2" xfId="428"/>
    <cellStyle name="60% - Accent6 2" xfId="429"/>
    <cellStyle name="Accent1 2" xfId="430"/>
    <cellStyle name="Accent2 2" xfId="431"/>
    <cellStyle name="Accent3 2" xfId="432"/>
    <cellStyle name="Accent4 2" xfId="433"/>
    <cellStyle name="Accent5 2" xfId="434"/>
    <cellStyle name="Accent6 2" xfId="435"/>
    <cellStyle name="Bad 2" xfId="436"/>
    <cellStyle name="Calculation 2" xfId="437"/>
    <cellStyle name="Calculation 2 2" xfId="438"/>
    <cellStyle name="Calculation 2 3" xfId="439"/>
    <cellStyle name="Calculation 2 4" xfId="440"/>
    <cellStyle name="Calculation 2 5" xfId="441"/>
    <cellStyle name="Calculation 2 6" xfId="442"/>
    <cellStyle name="Calculation 2 7" xfId="443"/>
    <cellStyle name="Check Cell 2" xfId="444"/>
    <cellStyle name="Comma" xfId="2362" builtinId="3"/>
    <cellStyle name="Comma 2" xfId="2"/>
    <cellStyle name="Comma 2 10" xfId="445"/>
    <cellStyle name="Comma 2 11" xfId="446"/>
    <cellStyle name="Comma 2 12" xfId="447"/>
    <cellStyle name="Comma 2 13" xfId="448"/>
    <cellStyle name="Comma 2 14" xfId="449"/>
    <cellStyle name="Comma 2 15" xfId="450"/>
    <cellStyle name="Comma 2 16" xfId="451"/>
    <cellStyle name="Comma 2 17" xfId="452"/>
    <cellStyle name="Comma 2 18" xfId="453"/>
    <cellStyle name="Comma 2 19" xfId="454"/>
    <cellStyle name="Comma 2 2" xfId="30"/>
    <cellStyle name="Comma 2 2 2" xfId="31"/>
    <cellStyle name="Comma 2 2 3" xfId="2364"/>
    <cellStyle name="Comma 2 20" xfId="455"/>
    <cellStyle name="Comma 2 21" xfId="456"/>
    <cellStyle name="Comma 2 3" xfId="457"/>
    <cellStyle name="Comma 2 4" xfId="458"/>
    <cellStyle name="Comma 2 5" xfId="459"/>
    <cellStyle name="Comma 2 6" xfId="460"/>
    <cellStyle name="Comma 2 7" xfId="461"/>
    <cellStyle name="Comma 2 8" xfId="462"/>
    <cellStyle name="Comma 2 9" xfId="463"/>
    <cellStyle name="Comma 3" xfId="32"/>
    <cellStyle name="Comma 3 10" xfId="464"/>
    <cellStyle name="Comma 3 11" xfId="465"/>
    <cellStyle name="Comma 3 12" xfId="466"/>
    <cellStyle name="Comma 3 13" xfId="467"/>
    <cellStyle name="Comma 3 14" xfId="468"/>
    <cellStyle name="Comma 3 15" xfId="469"/>
    <cellStyle name="Comma 3 16" xfId="470"/>
    <cellStyle name="Comma 3 17" xfId="471"/>
    <cellStyle name="Comma 3 18" xfId="472"/>
    <cellStyle name="Comma 3 19" xfId="473"/>
    <cellStyle name="Comma 3 2" xfId="474"/>
    <cellStyle name="Comma 3 20" xfId="475"/>
    <cellStyle name="Comma 3 21" xfId="2365"/>
    <cellStyle name="Comma 3 3" xfId="476"/>
    <cellStyle name="Comma 3 4" xfId="477"/>
    <cellStyle name="Comma 3 5" xfId="478"/>
    <cellStyle name="Comma 3 6" xfId="479"/>
    <cellStyle name="Comma 3 7" xfId="480"/>
    <cellStyle name="Comma 3 8" xfId="481"/>
    <cellStyle name="Comma 3 9" xfId="482"/>
    <cellStyle name="Comma 4" xfId="33"/>
    <cellStyle name="Comma 4 10" xfId="483"/>
    <cellStyle name="Comma 4 11" xfId="484"/>
    <cellStyle name="Comma 4 12" xfId="485"/>
    <cellStyle name="Comma 4 13" xfId="486"/>
    <cellStyle name="Comma 4 14" xfId="487"/>
    <cellStyle name="Comma 4 15" xfId="488"/>
    <cellStyle name="Comma 4 16" xfId="489"/>
    <cellStyle name="Comma 4 17" xfId="490"/>
    <cellStyle name="Comma 4 18" xfId="491"/>
    <cellStyle name="Comma 4 19" xfId="492"/>
    <cellStyle name="Comma 4 2" xfId="493"/>
    <cellStyle name="Comma 4 20" xfId="494"/>
    <cellStyle name="Comma 4 3" xfId="495"/>
    <cellStyle name="Comma 4 4" xfId="496"/>
    <cellStyle name="Comma 4 5" xfId="497"/>
    <cellStyle name="Comma 4 6" xfId="498"/>
    <cellStyle name="Comma 4 7" xfId="499"/>
    <cellStyle name="Comma 4 8" xfId="500"/>
    <cellStyle name="Comma 4 9" xfId="501"/>
    <cellStyle name="Comma 5" xfId="502"/>
    <cellStyle name="Comma 6" xfId="503"/>
    <cellStyle name="Currency 2" xfId="2366"/>
    <cellStyle name="Explanatory Text 2" xfId="504"/>
    <cellStyle name="Followed Hyperlink 2" xfId="2367"/>
    <cellStyle name="Good" xfId="2377" builtinId="26"/>
    <cellStyle name="Good 2" xfId="505"/>
    <cellStyle name="Heading 1 2" xfId="506"/>
    <cellStyle name="Heading 2 2" xfId="507"/>
    <cellStyle name="Heading 3 2" xfId="508"/>
    <cellStyle name="Heading 4 2" xfId="509"/>
    <cellStyle name="Hyperlink" xfId="2378" builtinId="8"/>
    <cellStyle name="Hyperlink 2" xfId="3"/>
    <cellStyle name="Hyperlink 2 10" xfId="34"/>
    <cellStyle name="Hyperlink 2 100" xfId="35"/>
    <cellStyle name="Hyperlink 2 101" xfId="36"/>
    <cellStyle name="Hyperlink 2 102" xfId="37"/>
    <cellStyle name="Hyperlink 2 103" xfId="38"/>
    <cellStyle name="Hyperlink 2 104" xfId="39"/>
    <cellStyle name="Hyperlink 2 105" xfId="40"/>
    <cellStyle name="Hyperlink 2 106" xfId="41"/>
    <cellStyle name="Hyperlink 2 107" xfId="42"/>
    <cellStyle name="Hyperlink 2 108" xfId="43"/>
    <cellStyle name="Hyperlink 2 109" xfId="44"/>
    <cellStyle name="Hyperlink 2 11" xfId="45"/>
    <cellStyle name="Hyperlink 2 110" xfId="46"/>
    <cellStyle name="Hyperlink 2 111" xfId="47"/>
    <cellStyle name="Hyperlink 2 112" xfId="48"/>
    <cellStyle name="Hyperlink 2 113" xfId="49"/>
    <cellStyle name="Hyperlink 2 114" xfId="50"/>
    <cellStyle name="Hyperlink 2 115" xfId="51"/>
    <cellStyle name="Hyperlink 2 116" xfId="52"/>
    <cellStyle name="Hyperlink 2 117" xfId="53"/>
    <cellStyle name="Hyperlink 2 118" xfId="54"/>
    <cellStyle name="Hyperlink 2 119" xfId="55"/>
    <cellStyle name="Hyperlink 2 12" xfId="56"/>
    <cellStyle name="Hyperlink 2 120" xfId="57"/>
    <cellStyle name="Hyperlink 2 121" xfId="58"/>
    <cellStyle name="Hyperlink 2 122" xfId="59"/>
    <cellStyle name="Hyperlink 2 123" xfId="60"/>
    <cellStyle name="Hyperlink 2 124" xfId="61"/>
    <cellStyle name="Hyperlink 2 125" xfId="62"/>
    <cellStyle name="Hyperlink 2 126" xfId="63"/>
    <cellStyle name="Hyperlink 2 127" xfId="64"/>
    <cellStyle name="Hyperlink 2 128" xfId="65"/>
    <cellStyle name="Hyperlink 2 129" xfId="66"/>
    <cellStyle name="Hyperlink 2 13" xfId="67"/>
    <cellStyle name="Hyperlink 2 130" xfId="68"/>
    <cellStyle name="Hyperlink 2 131" xfId="69"/>
    <cellStyle name="Hyperlink 2 132" xfId="70"/>
    <cellStyle name="Hyperlink 2 133" xfId="71"/>
    <cellStyle name="Hyperlink 2 134" xfId="72"/>
    <cellStyle name="Hyperlink 2 135" xfId="73"/>
    <cellStyle name="Hyperlink 2 136" xfId="74"/>
    <cellStyle name="Hyperlink 2 137" xfId="75"/>
    <cellStyle name="Hyperlink 2 138" xfId="76"/>
    <cellStyle name="Hyperlink 2 139" xfId="77"/>
    <cellStyle name="Hyperlink 2 14" xfId="78"/>
    <cellStyle name="Hyperlink 2 140" xfId="79"/>
    <cellStyle name="Hyperlink 2 141" xfId="80"/>
    <cellStyle name="Hyperlink 2 142" xfId="81"/>
    <cellStyle name="Hyperlink 2 143" xfId="82"/>
    <cellStyle name="Hyperlink 2 144" xfId="83"/>
    <cellStyle name="Hyperlink 2 145" xfId="84"/>
    <cellStyle name="Hyperlink 2 146" xfId="85"/>
    <cellStyle name="Hyperlink 2 147" xfId="86"/>
    <cellStyle name="Hyperlink 2 148" xfId="87"/>
    <cellStyle name="Hyperlink 2 149" xfId="88"/>
    <cellStyle name="Hyperlink 2 149 2" xfId="89"/>
    <cellStyle name="Hyperlink 2 15" xfId="90"/>
    <cellStyle name="Hyperlink 2 150" xfId="91"/>
    <cellStyle name="Hyperlink 2 16" xfId="92"/>
    <cellStyle name="Hyperlink 2 17" xfId="93"/>
    <cellStyle name="Hyperlink 2 18" xfId="94"/>
    <cellStyle name="Hyperlink 2 19" xfId="95"/>
    <cellStyle name="Hyperlink 2 2" xfId="4"/>
    <cellStyle name="Hyperlink 2 2 2" xfId="96"/>
    <cellStyle name="Hyperlink 2 2 3" xfId="510"/>
    <cellStyle name="Hyperlink 2 20" xfId="97"/>
    <cellStyle name="Hyperlink 2 21" xfId="98"/>
    <cellStyle name="Hyperlink 2 22" xfId="99"/>
    <cellStyle name="Hyperlink 2 23" xfId="100"/>
    <cellStyle name="Hyperlink 2 24" xfId="101"/>
    <cellStyle name="Hyperlink 2 25" xfId="102"/>
    <cellStyle name="Hyperlink 2 26" xfId="103"/>
    <cellStyle name="Hyperlink 2 27" xfId="104"/>
    <cellStyle name="Hyperlink 2 28" xfId="105"/>
    <cellStyle name="Hyperlink 2 29" xfId="106"/>
    <cellStyle name="Hyperlink 2 3" xfId="107"/>
    <cellStyle name="Hyperlink 2 30" xfId="108"/>
    <cellStyle name="Hyperlink 2 31" xfId="109"/>
    <cellStyle name="Hyperlink 2 32" xfId="110"/>
    <cellStyle name="Hyperlink 2 33" xfId="111"/>
    <cellStyle name="Hyperlink 2 34" xfId="112"/>
    <cellStyle name="Hyperlink 2 35" xfId="113"/>
    <cellStyle name="Hyperlink 2 36" xfId="114"/>
    <cellStyle name="Hyperlink 2 37" xfId="115"/>
    <cellStyle name="Hyperlink 2 38" xfId="116"/>
    <cellStyle name="Hyperlink 2 39" xfId="117"/>
    <cellStyle name="Hyperlink 2 4" xfId="118"/>
    <cellStyle name="Hyperlink 2 40" xfId="119"/>
    <cellStyle name="Hyperlink 2 41" xfId="120"/>
    <cellStyle name="Hyperlink 2 42" xfId="121"/>
    <cellStyle name="Hyperlink 2 43" xfId="122"/>
    <cellStyle name="Hyperlink 2 44" xfId="123"/>
    <cellStyle name="Hyperlink 2 45" xfId="124"/>
    <cellStyle name="Hyperlink 2 46" xfId="125"/>
    <cellStyle name="Hyperlink 2 47" xfId="126"/>
    <cellStyle name="Hyperlink 2 48" xfId="127"/>
    <cellStyle name="Hyperlink 2 49" xfId="128"/>
    <cellStyle name="Hyperlink 2 5" xfId="129"/>
    <cellStyle name="Hyperlink 2 50" xfId="130"/>
    <cellStyle name="Hyperlink 2 51" xfId="131"/>
    <cellStyle name="Hyperlink 2 52" xfId="132"/>
    <cellStyle name="Hyperlink 2 53" xfId="133"/>
    <cellStyle name="Hyperlink 2 54" xfId="134"/>
    <cellStyle name="Hyperlink 2 55" xfId="135"/>
    <cellStyle name="Hyperlink 2 56" xfId="136"/>
    <cellStyle name="Hyperlink 2 57" xfId="137"/>
    <cellStyle name="Hyperlink 2 58" xfId="138"/>
    <cellStyle name="Hyperlink 2 59" xfId="139"/>
    <cellStyle name="Hyperlink 2 6" xfId="140"/>
    <cellStyle name="Hyperlink 2 60" xfId="141"/>
    <cellStyle name="Hyperlink 2 61" xfId="142"/>
    <cellStyle name="Hyperlink 2 62" xfId="143"/>
    <cellStyle name="Hyperlink 2 63" xfId="144"/>
    <cellStyle name="Hyperlink 2 64" xfId="145"/>
    <cellStyle name="Hyperlink 2 65" xfId="146"/>
    <cellStyle name="Hyperlink 2 66" xfId="147"/>
    <cellStyle name="Hyperlink 2 67" xfId="148"/>
    <cellStyle name="Hyperlink 2 68" xfId="149"/>
    <cellStyle name="Hyperlink 2 69" xfId="150"/>
    <cellStyle name="Hyperlink 2 7" xfId="151"/>
    <cellStyle name="Hyperlink 2 70" xfId="152"/>
    <cellStyle name="Hyperlink 2 71" xfId="153"/>
    <cellStyle name="Hyperlink 2 72" xfId="154"/>
    <cellStyle name="Hyperlink 2 73" xfId="155"/>
    <cellStyle name="Hyperlink 2 74" xfId="156"/>
    <cellStyle name="Hyperlink 2 75" xfId="157"/>
    <cellStyle name="Hyperlink 2 76" xfId="158"/>
    <cellStyle name="Hyperlink 2 77" xfId="159"/>
    <cellStyle name="Hyperlink 2 78" xfId="160"/>
    <cellStyle name="Hyperlink 2 79" xfId="161"/>
    <cellStyle name="Hyperlink 2 8" xfId="162"/>
    <cellStyle name="Hyperlink 2 80" xfId="163"/>
    <cellStyle name="Hyperlink 2 81" xfId="164"/>
    <cellStyle name="Hyperlink 2 82" xfId="165"/>
    <cellStyle name="Hyperlink 2 83" xfId="166"/>
    <cellStyle name="Hyperlink 2 84" xfId="167"/>
    <cellStyle name="Hyperlink 2 85" xfId="168"/>
    <cellStyle name="Hyperlink 2 86" xfId="169"/>
    <cellStyle name="Hyperlink 2 87" xfId="170"/>
    <cellStyle name="Hyperlink 2 88" xfId="171"/>
    <cellStyle name="Hyperlink 2 89" xfId="172"/>
    <cellStyle name="Hyperlink 2 9" xfId="173"/>
    <cellStyle name="Hyperlink 2 90" xfId="174"/>
    <cellStyle name="Hyperlink 2 91" xfId="175"/>
    <cellStyle name="Hyperlink 2 92" xfId="176"/>
    <cellStyle name="Hyperlink 2 93" xfId="177"/>
    <cellStyle name="Hyperlink 2 94" xfId="178"/>
    <cellStyle name="Hyperlink 2 95" xfId="179"/>
    <cellStyle name="Hyperlink 2 96" xfId="180"/>
    <cellStyle name="Hyperlink 2 97" xfId="181"/>
    <cellStyle name="Hyperlink 2 98" xfId="182"/>
    <cellStyle name="Hyperlink 2 99" xfId="183"/>
    <cellStyle name="Hyperlink 3" xfId="5"/>
    <cellStyle name="Hyperlink 3 10" xfId="184"/>
    <cellStyle name="Hyperlink 3 11" xfId="185"/>
    <cellStyle name="Hyperlink 3 12" xfId="186"/>
    <cellStyle name="Hyperlink 3 13" xfId="187"/>
    <cellStyle name="Hyperlink 3 14" xfId="188"/>
    <cellStyle name="Hyperlink 3 15" xfId="189"/>
    <cellStyle name="Hyperlink 3 16" xfId="190"/>
    <cellStyle name="Hyperlink 3 17" xfId="191"/>
    <cellStyle name="Hyperlink 3 18" xfId="192"/>
    <cellStyle name="Hyperlink 3 19" xfId="193"/>
    <cellStyle name="Hyperlink 3 2" xfId="6"/>
    <cellStyle name="Hyperlink 3 2 2" xfId="511"/>
    <cellStyle name="Hyperlink 3 20" xfId="194"/>
    <cellStyle name="Hyperlink 3 21" xfId="195"/>
    <cellStyle name="Hyperlink 3 22" xfId="196"/>
    <cellStyle name="Hyperlink 3 23" xfId="197"/>
    <cellStyle name="Hyperlink 3 24" xfId="198"/>
    <cellStyle name="Hyperlink 3 25" xfId="199"/>
    <cellStyle name="Hyperlink 3 26" xfId="200"/>
    <cellStyle name="Hyperlink 3 27" xfId="201"/>
    <cellStyle name="Hyperlink 3 28" xfId="202"/>
    <cellStyle name="Hyperlink 3 29" xfId="203"/>
    <cellStyle name="Hyperlink 3 3" xfId="7"/>
    <cellStyle name="Hyperlink 3 30" xfId="204"/>
    <cellStyle name="Hyperlink 3 31" xfId="205"/>
    <cellStyle name="Hyperlink 3 32" xfId="206"/>
    <cellStyle name="Hyperlink 3 33" xfId="207"/>
    <cellStyle name="Hyperlink 3 34" xfId="208"/>
    <cellStyle name="Hyperlink 3 35" xfId="209"/>
    <cellStyle name="Hyperlink 3 36" xfId="210"/>
    <cellStyle name="Hyperlink 3 37" xfId="211"/>
    <cellStyle name="Hyperlink 3 38" xfId="212"/>
    <cellStyle name="Hyperlink 3 39" xfId="213"/>
    <cellStyle name="Hyperlink 3 4" xfId="214"/>
    <cellStyle name="Hyperlink 3 4 2" xfId="2368"/>
    <cellStyle name="Hyperlink 3 40" xfId="215"/>
    <cellStyle name="Hyperlink 3 41" xfId="216"/>
    <cellStyle name="Hyperlink 3 42" xfId="217"/>
    <cellStyle name="Hyperlink 3 43" xfId="218"/>
    <cellStyle name="Hyperlink 3 44" xfId="219"/>
    <cellStyle name="Hyperlink 3 45" xfId="220"/>
    <cellStyle name="Hyperlink 3 46" xfId="221"/>
    <cellStyle name="Hyperlink 3 47" xfId="222"/>
    <cellStyle name="Hyperlink 3 48" xfId="223"/>
    <cellStyle name="Hyperlink 3 49" xfId="224"/>
    <cellStyle name="Hyperlink 3 5" xfId="225"/>
    <cellStyle name="Hyperlink 3 50" xfId="226"/>
    <cellStyle name="Hyperlink 3 51" xfId="227"/>
    <cellStyle name="Hyperlink 3 52" xfId="228"/>
    <cellStyle name="Hyperlink 3 53" xfId="229"/>
    <cellStyle name="Hyperlink 3 54" xfId="230"/>
    <cellStyle name="Hyperlink 3 55" xfId="231"/>
    <cellStyle name="Hyperlink 3 56" xfId="232"/>
    <cellStyle name="Hyperlink 3 57" xfId="233"/>
    <cellStyle name="Hyperlink 3 58" xfId="234"/>
    <cellStyle name="Hyperlink 3 59" xfId="235"/>
    <cellStyle name="Hyperlink 3 6" xfId="236"/>
    <cellStyle name="Hyperlink 3 60" xfId="237"/>
    <cellStyle name="Hyperlink 3 61" xfId="238"/>
    <cellStyle name="Hyperlink 3 62" xfId="239"/>
    <cellStyle name="Hyperlink 3 7" xfId="240"/>
    <cellStyle name="Hyperlink 3 8" xfId="241"/>
    <cellStyle name="Hyperlink 3 9" xfId="242"/>
    <cellStyle name="Hyperlink 31" xfId="512"/>
    <cellStyle name="Hyperlink 4" xfId="8"/>
    <cellStyle name="Hyperlink 4 2" xfId="243"/>
    <cellStyle name="Hyperlink 4 2 2" xfId="244"/>
    <cellStyle name="Hyperlink 5" xfId="9"/>
    <cellStyle name="Hyperlink 5 2" xfId="398"/>
    <cellStyle name="Hyperlink 6" xfId="245"/>
    <cellStyle name="Hyperlink 7" xfId="513"/>
    <cellStyle name="Hyperlink 7 2" xfId="514"/>
    <cellStyle name="Input 2" xfId="515"/>
    <cellStyle name="Input 2 2" xfId="516"/>
    <cellStyle name="Input 2 3" xfId="517"/>
    <cellStyle name="Input 2 4" xfId="518"/>
    <cellStyle name="Input 2 5" xfId="519"/>
    <cellStyle name="Input 2 6" xfId="520"/>
    <cellStyle name="Input 2 7" xfId="521"/>
    <cellStyle name="Linked Cell 2" xfId="522"/>
    <cellStyle name="Neutral 2" xfId="523"/>
    <cellStyle name="Normal" xfId="0" builtinId="0"/>
    <cellStyle name="Normal 10" xfId="10"/>
    <cellStyle name="Normal 10 10" xfId="524"/>
    <cellStyle name="Normal 10 10 2" xfId="525"/>
    <cellStyle name="Normal 10 10 3" xfId="526"/>
    <cellStyle name="Normal 10 11" xfId="527"/>
    <cellStyle name="Normal 10 11 2" xfId="528"/>
    <cellStyle name="Normal 10 11 3" xfId="529"/>
    <cellStyle name="Normal 10 12" xfId="530"/>
    <cellStyle name="Normal 10 12 2" xfId="531"/>
    <cellStyle name="Normal 10 12 3" xfId="532"/>
    <cellStyle name="Normal 10 13" xfId="533"/>
    <cellStyle name="Normal 10 13 2" xfId="534"/>
    <cellStyle name="Normal 10 13 3" xfId="535"/>
    <cellStyle name="Normal 10 14" xfId="536"/>
    <cellStyle name="Normal 10 14 2" xfId="537"/>
    <cellStyle name="Normal 10 14 3" xfId="538"/>
    <cellStyle name="Normal 10 15" xfId="539"/>
    <cellStyle name="Normal 10 15 2" xfId="540"/>
    <cellStyle name="Normal 10 15 3" xfId="541"/>
    <cellStyle name="Normal 10 16" xfId="542"/>
    <cellStyle name="Normal 10 16 2" xfId="543"/>
    <cellStyle name="Normal 10 16 3" xfId="544"/>
    <cellStyle name="Normal 10 17" xfId="545"/>
    <cellStyle name="Normal 10 18" xfId="546"/>
    <cellStyle name="Normal 10 19" xfId="399"/>
    <cellStyle name="Normal 10 2" xfId="246"/>
    <cellStyle name="Normal 10 2 2" xfId="247"/>
    <cellStyle name="Normal 10 2 3" xfId="547"/>
    <cellStyle name="Normal 10 3" xfId="248"/>
    <cellStyle name="Normal 10 3 2" xfId="249"/>
    <cellStyle name="Normal 10 3 3" xfId="250"/>
    <cellStyle name="Normal 10 4" xfId="251"/>
    <cellStyle name="Normal 10 4 2" xfId="548"/>
    <cellStyle name="Normal 10 4 3" xfId="549"/>
    <cellStyle name="Normal 10 5" xfId="550"/>
    <cellStyle name="Normal 10 5 2" xfId="551"/>
    <cellStyle name="Normal 10 5 3" xfId="552"/>
    <cellStyle name="Normal 10 6" xfId="553"/>
    <cellStyle name="Normal 10 6 2" xfId="554"/>
    <cellStyle name="Normal 10 6 3" xfId="555"/>
    <cellStyle name="Normal 10 7" xfId="556"/>
    <cellStyle name="Normal 10 7 2" xfId="557"/>
    <cellStyle name="Normal 10 7 3" xfId="558"/>
    <cellStyle name="Normal 10 8" xfId="559"/>
    <cellStyle name="Normal 10 8 2" xfId="560"/>
    <cellStyle name="Normal 10 8 3" xfId="561"/>
    <cellStyle name="Normal 10 9" xfId="562"/>
    <cellStyle name="Normal 10 9 2" xfId="563"/>
    <cellStyle name="Normal 10 9 3" xfId="564"/>
    <cellStyle name="Normal 11" xfId="11"/>
    <cellStyle name="Normal 11 2" xfId="252"/>
    <cellStyle name="Normal 11 3" xfId="253"/>
    <cellStyle name="Normal 11 4" xfId="565"/>
    <cellStyle name="Normal 12" xfId="254"/>
    <cellStyle name="Normal 12 10" xfId="566"/>
    <cellStyle name="Normal 12 10 2" xfId="567"/>
    <cellStyle name="Normal 12 10 3" xfId="568"/>
    <cellStyle name="Normal 12 11" xfId="569"/>
    <cellStyle name="Normal 12 11 2" xfId="570"/>
    <cellStyle name="Normal 12 11 3" xfId="571"/>
    <cellStyle name="Normal 12 12" xfId="572"/>
    <cellStyle name="Normal 12 12 2" xfId="573"/>
    <cellStyle name="Normal 12 12 3" xfId="574"/>
    <cellStyle name="Normal 12 13" xfId="575"/>
    <cellStyle name="Normal 12 13 2" xfId="576"/>
    <cellStyle name="Normal 12 13 3" xfId="577"/>
    <cellStyle name="Normal 12 14" xfId="578"/>
    <cellStyle name="Normal 12 14 2" xfId="579"/>
    <cellStyle name="Normal 12 14 3" xfId="580"/>
    <cellStyle name="Normal 12 15" xfId="581"/>
    <cellStyle name="Normal 12 15 2" xfId="582"/>
    <cellStyle name="Normal 12 15 3" xfId="583"/>
    <cellStyle name="Normal 12 16" xfId="584"/>
    <cellStyle name="Normal 12 16 2" xfId="585"/>
    <cellStyle name="Normal 12 16 3" xfId="586"/>
    <cellStyle name="Normal 12 17" xfId="587"/>
    <cellStyle name="Normal 12 18" xfId="588"/>
    <cellStyle name="Normal 12 19" xfId="589"/>
    <cellStyle name="Normal 12 2" xfId="255"/>
    <cellStyle name="Normal 12 2 2" xfId="590"/>
    <cellStyle name="Normal 12 2 3" xfId="591"/>
    <cellStyle name="Normal 12 3" xfId="592"/>
    <cellStyle name="Normal 12 3 2" xfId="593"/>
    <cellStyle name="Normal 12 3 3" xfId="594"/>
    <cellStyle name="Normal 12 4" xfId="595"/>
    <cellStyle name="Normal 12 4 2" xfId="596"/>
    <cellStyle name="Normal 12 4 3" xfId="597"/>
    <cellStyle name="Normal 12 5" xfId="598"/>
    <cellStyle name="Normal 12 5 2" xfId="599"/>
    <cellStyle name="Normal 12 5 3" xfId="600"/>
    <cellStyle name="Normal 12 6" xfId="601"/>
    <cellStyle name="Normal 12 6 2" xfId="602"/>
    <cellStyle name="Normal 12 6 3" xfId="603"/>
    <cellStyle name="Normal 12 7" xfId="604"/>
    <cellStyle name="Normal 12 7 2" xfId="605"/>
    <cellStyle name="Normal 12 7 3" xfId="606"/>
    <cellStyle name="Normal 12 8" xfId="607"/>
    <cellStyle name="Normal 12 8 2" xfId="608"/>
    <cellStyle name="Normal 12 8 3" xfId="609"/>
    <cellStyle name="Normal 12 9" xfId="610"/>
    <cellStyle name="Normal 12 9 2" xfId="611"/>
    <cellStyle name="Normal 12 9 3" xfId="612"/>
    <cellStyle name="Normal 13" xfId="256"/>
    <cellStyle name="Normal 13 2" xfId="257"/>
    <cellStyle name="Normal 14" xfId="258"/>
    <cellStyle name="Normal 14 10" xfId="613"/>
    <cellStyle name="Normal 14 10 2" xfId="614"/>
    <cellStyle name="Normal 14 10 3" xfId="615"/>
    <cellStyle name="Normal 14 11" xfId="616"/>
    <cellStyle name="Normal 14 11 2" xfId="617"/>
    <cellStyle name="Normal 14 11 3" xfId="618"/>
    <cellStyle name="Normal 14 12" xfId="619"/>
    <cellStyle name="Normal 14 12 2" xfId="620"/>
    <cellStyle name="Normal 14 12 3" xfId="621"/>
    <cellStyle name="Normal 14 13" xfId="622"/>
    <cellStyle name="Normal 14 13 2" xfId="623"/>
    <cellStyle name="Normal 14 13 3" xfId="624"/>
    <cellStyle name="Normal 14 14" xfId="625"/>
    <cellStyle name="Normal 14 14 2" xfId="626"/>
    <cellStyle name="Normal 14 14 3" xfId="627"/>
    <cellStyle name="Normal 14 15" xfId="628"/>
    <cellStyle name="Normal 14 15 2" xfId="629"/>
    <cellStyle name="Normal 14 15 3" xfId="630"/>
    <cellStyle name="Normal 14 16" xfId="631"/>
    <cellStyle name="Normal 14 16 2" xfId="632"/>
    <cellStyle name="Normal 14 16 3" xfId="633"/>
    <cellStyle name="Normal 14 17" xfId="634"/>
    <cellStyle name="Normal 14 18" xfId="635"/>
    <cellStyle name="Normal 14 19" xfId="636"/>
    <cellStyle name="Normal 14 2" xfId="259"/>
    <cellStyle name="Normal 14 2 2" xfId="260"/>
    <cellStyle name="Normal 14 2 3" xfId="637"/>
    <cellStyle name="Normal 14 3" xfId="261"/>
    <cellStyle name="Normal 14 3 2" xfId="638"/>
    <cellStyle name="Normal 14 3 3" xfId="639"/>
    <cellStyle name="Normal 14 4" xfId="640"/>
    <cellStyle name="Normal 14 4 2" xfId="641"/>
    <cellStyle name="Normal 14 4 3" xfId="642"/>
    <cellStyle name="Normal 14 5" xfId="643"/>
    <cellStyle name="Normal 14 5 2" xfId="644"/>
    <cellStyle name="Normal 14 5 3" xfId="645"/>
    <cellStyle name="Normal 14 6" xfId="646"/>
    <cellStyle name="Normal 14 6 2" xfId="647"/>
    <cellStyle name="Normal 14 6 3" xfId="648"/>
    <cellStyle name="Normal 14 7" xfId="649"/>
    <cellStyle name="Normal 14 7 2" xfId="650"/>
    <cellStyle name="Normal 14 7 3" xfId="651"/>
    <cellStyle name="Normal 14 8" xfId="652"/>
    <cellStyle name="Normal 14 8 2" xfId="653"/>
    <cellStyle name="Normal 14 8 3" xfId="654"/>
    <cellStyle name="Normal 14 9" xfId="655"/>
    <cellStyle name="Normal 14 9 2" xfId="656"/>
    <cellStyle name="Normal 14 9 3" xfId="657"/>
    <cellStyle name="Normal 15" xfId="262"/>
    <cellStyle name="Normal 15 2" xfId="263"/>
    <cellStyle name="Normal 15 3" xfId="264"/>
    <cellStyle name="Normal 15 4" xfId="265"/>
    <cellStyle name="Normal 16" xfId="266"/>
    <cellStyle name="Normal 16 10" xfId="658"/>
    <cellStyle name="Normal 16 10 2" xfId="659"/>
    <cellStyle name="Normal 16 10 3" xfId="660"/>
    <cellStyle name="Normal 16 11" xfId="661"/>
    <cellStyle name="Normal 16 11 2" xfId="662"/>
    <cellStyle name="Normal 16 11 3" xfId="663"/>
    <cellStyle name="Normal 16 12" xfId="664"/>
    <cellStyle name="Normal 16 12 2" xfId="665"/>
    <cellStyle name="Normal 16 12 3" xfId="666"/>
    <cellStyle name="Normal 16 13" xfId="667"/>
    <cellStyle name="Normal 16 13 2" xfId="668"/>
    <cellStyle name="Normal 16 13 3" xfId="669"/>
    <cellStyle name="Normal 16 14" xfId="670"/>
    <cellStyle name="Normal 16 14 2" xfId="671"/>
    <cellStyle name="Normal 16 14 3" xfId="672"/>
    <cellStyle name="Normal 16 15" xfId="673"/>
    <cellStyle name="Normal 16 15 2" xfId="674"/>
    <cellStyle name="Normal 16 15 3" xfId="675"/>
    <cellStyle name="Normal 16 16" xfId="676"/>
    <cellStyle name="Normal 16 16 2" xfId="677"/>
    <cellStyle name="Normal 16 16 3" xfId="678"/>
    <cellStyle name="Normal 16 17" xfId="679"/>
    <cellStyle name="Normal 16 18" xfId="680"/>
    <cellStyle name="Normal 16 19" xfId="681"/>
    <cellStyle name="Normal 16 2" xfId="682"/>
    <cellStyle name="Normal 16 2 2" xfId="683"/>
    <cellStyle name="Normal 16 2 3" xfId="684"/>
    <cellStyle name="Normal 16 3" xfId="685"/>
    <cellStyle name="Normal 16 3 2" xfId="686"/>
    <cellStyle name="Normal 16 3 3" xfId="687"/>
    <cellStyle name="Normal 16 4" xfId="688"/>
    <cellStyle name="Normal 16 4 2" xfId="689"/>
    <cellStyle name="Normal 16 4 3" xfId="690"/>
    <cellStyle name="Normal 16 5" xfId="691"/>
    <cellStyle name="Normal 16 5 2" xfId="692"/>
    <cellStyle name="Normal 16 5 3" xfId="693"/>
    <cellStyle name="Normal 16 6" xfId="694"/>
    <cellStyle name="Normal 16 6 2" xfId="695"/>
    <cellStyle name="Normal 16 6 3" xfId="696"/>
    <cellStyle name="Normal 16 7" xfId="697"/>
    <cellStyle name="Normal 16 7 2" xfId="698"/>
    <cellStyle name="Normal 16 7 3" xfId="699"/>
    <cellStyle name="Normal 16 8" xfId="700"/>
    <cellStyle name="Normal 16 8 2" xfId="701"/>
    <cellStyle name="Normal 16 8 3" xfId="702"/>
    <cellStyle name="Normal 16 9" xfId="703"/>
    <cellStyle name="Normal 16 9 2" xfId="704"/>
    <cellStyle name="Normal 16 9 3" xfId="705"/>
    <cellStyle name="Normal 17" xfId="267"/>
    <cellStyle name="Normal 18" xfId="268"/>
    <cellStyle name="Normal 18 10" xfId="706"/>
    <cellStyle name="Normal 18 10 2" xfId="707"/>
    <cellStyle name="Normal 18 10 3" xfId="708"/>
    <cellStyle name="Normal 18 11" xfId="709"/>
    <cellStyle name="Normal 18 11 2" xfId="710"/>
    <cellStyle name="Normal 18 11 3" xfId="711"/>
    <cellStyle name="Normal 18 12" xfId="712"/>
    <cellStyle name="Normal 18 12 2" xfId="713"/>
    <cellStyle name="Normal 18 12 3" xfId="714"/>
    <cellStyle name="Normal 18 13" xfId="715"/>
    <cellStyle name="Normal 18 13 2" xfId="716"/>
    <cellStyle name="Normal 18 13 3" xfId="717"/>
    <cellStyle name="Normal 18 14" xfId="718"/>
    <cellStyle name="Normal 18 14 2" xfId="719"/>
    <cellStyle name="Normal 18 14 3" xfId="720"/>
    <cellStyle name="Normal 18 15" xfId="721"/>
    <cellStyle name="Normal 18 15 2" xfId="722"/>
    <cellStyle name="Normal 18 15 3" xfId="723"/>
    <cellStyle name="Normal 18 16" xfId="724"/>
    <cellStyle name="Normal 18 16 2" xfId="725"/>
    <cellStyle name="Normal 18 16 3" xfId="726"/>
    <cellStyle name="Normal 18 17" xfId="727"/>
    <cellStyle name="Normal 18 18" xfId="728"/>
    <cellStyle name="Normal 18 19" xfId="729"/>
    <cellStyle name="Normal 18 2" xfId="730"/>
    <cellStyle name="Normal 18 2 2" xfId="731"/>
    <cellStyle name="Normal 18 2 3" xfId="732"/>
    <cellStyle name="Normal 18 3" xfId="733"/>
    <cellStyle name="Normal 18 3 2" xfId="734"/>
    <cellStyle name="Normal 18 3 3" xfId="735"/>
    <cellStyle name="Normal 18 4" xfId="736"/>
    <cellStyle name="Normal 18 4 2" xfId="737"/>
    <cellStyle name="Normal 18 4 3" xfId="738"/>
    <cellStyle name="Normal 18 5" xfId="739"/>
    <cellStyle name="Normal 18 5 2" xfId="740"/>
    <cellStyle name="Normal 18 5 3" xfId="741"/>
    <cellStyle name="Normal 18 6" xfId="742"/>
    <cellStyle name="Normal 18 6 2" xfId="743"/>
    <cellStyle name="Normal 18 6 3" xfId="744"/>
    <cellStyle name="Normal 18 7" xfId="745"/>
    <cellStyle name="Normal 18 7 2" xfId="746"/>
    <cellStyle name="Normal 18 7 3" xfId="747"/>
    <cellStyle name="Normal 18 8" xfId="748"/>
    <cellStyle name="Normal 18 8 2" xfId="749"/>
    <cellStyle name="Normal 18 8 3" xfId="750"/>
    <cellStyle name="Normal 18 9" xfId="751"/>
    <cellStyle name="Normal 18 9 2" xfId="752"/>
    <cellStyle name="Normal 18 9 3" xfId="753"/>
    <cellStyle name="Normal 19" xfId="269"/>
    <cellStyle name="Normal 2" xfId="12"/>
    <cellStyle name="Normal 2 10" xfId="754"/>
    <cellStyle name="Normal 2 10 2" xfId="755"/>
    <cellStyle name="Normal 2 10 3" xfId="756"/>
    <cellStyle name="Normal 2 11" xfId="757"/>
    <cellStyle name="Normal 2 11 2" xfId="758"/>
    <cellStyle name="Normal 2 11 3" xfId="759"/>
    <cellStyle name="Normal 2 12" xfId="760"/>
    <cellStyle name="Normal 2 12 2" xfId="761"/>
    <cellStyle name="Normal 2 12 3" xfId="762"/>
    <cellStyle name="Normal 2 13" xfId="763"/>
    <cellStyle name="Normal 2 13 2" xfId="764"/>
    <cellStyle name="Normal 2 13 3" xfId="765"/>
    <cellStyle name="Normal 2 14" xfId="766"/>
    <cellStyle name="Normal 2 14 2" xfId="767"/>
    <cellStyle name="Normal 2 14 3" xfId="768"/>
    <cellStyle name="Normal 2 15" xfId="769"/>
    <cellStyle name="Normal 2 15 2" xfId="770"/>
    <cellStyle name="Normal 2 15 3" xfId="771"/>
    <cellStyle name="Normal 2 16" xfId="772"/>
    <cellStyle name="Normal 2 16 2" xfId="773"/>
    <cellStyle name="Normal 2 16 3" xfId="774"/>
    <cellStyle name="Normal 2 17" xfId="775"/>
    <cellStyle name="Normal 2 17 2" xfId="776"/>
    <cellStyle name="Normal 2 17 3" xfId="777"/>
    <cellStyle name="Normal 2 18" xfId="778"/>
    <cellStyle name="Normal 2 18 2" xfId="779"/>
    <cellStyle name="Normal 2 18 3" xfId="780"/>
    <cellStyle name="Normal 2 19" xfId="781"/>
    <cellStyle name="Normal 2 19 2" xfId="782"/>
    <cellStyle name="Normal 2 19 3" xfId="783"/>
    <cellStyle name="Normal 2 2" xfId="13"/>
    <cellStyle name="Normal 2 2 10" xfId="270"/>
    <cellStyle name="Normal 2 2 11" xfId="271"/>
    <cellStyle name="Normal 2 2 2" xfId="14"/>
    <cellStyle name="Normal 2 2 2 10" xfId="784"/>
    <cellStyle name="Normal 2 2 2 11" xfId="785"/>
    <cellStyle name="Normal 2 2 2 12" xfId="786"/>
    <cellStyle name="Normal 2 2 2 13" xfId="787"/>
    <cellStyle name="Normal 2 2 2 14" xfId="788"/>
    <cellStyle name="Normal 2 2 2 15" xfId="789"/>
    <cellStyle name="Normal 2 2 2 16" xfId="790"/>
    <cellStyle name="Normal 2 2 2 17" xfId="791"/>
    <cellStyle name="Normal 2 2 2 18" xfId="792"/>
    <cellStyle name="Normal 2 2 2 19" xfId="793"/>
    <cellStyle name="Normal 2 2 2 2" xfId="272"/>
    <cellStyle name="Normal 2 2 2 2 2" xfId="273"/>
    <cellStyle name="Normal 2 2 2 20" xfId="794"/>
    <cellStyle name="Normal 2 2 2 21" xfId="795"/>
    <cellStyle name="Normal 2 2 2 22" xfId="796"/>
    <cellStyle name="Normal 2 2 2 23" xfId="797"/>
    <cellStyle name="Normal 2 2 2 3" xfId="798"/>
    <cellStyle name="Normal 2 2 2 4" xfId="799"/>
    <cellStyle name="Normal 2 2 2 5" xfId="800"/>
    <cellStyle name="Normal 2 2 2 6" xfId="801"/>
    <cellStyle name="Normal 2 2 2 7" xfId="802"/>
    <cellStyle name="Normal 2 2 2 8" xfId="803"/>
    <cellStyle name="Normal 2 2 2 9" xfId="804"/>
    <cellStyle name="Normal 2 2 3" xfId="274"/>
    <cellStyle name="Normal 2 2 3 10" xfId="805"/>
    <cellStyle name="Normal 2 2 3 11" xfId="806"/>
    <cellStyle name="Normal 2 2 3 12" xfId="807"/>
    <cellStyle name="Normal 2 2 3 13" xfId="808"/>
    <cellStyle name="Normal 2 2 3 14" xfId="809"/>
    <cellStyle name="Normal 2 2 3 15" xfId="810"/>
    <cellStyle name="Normal 2 2 3 16" xfId="811"/>
    <cellStyle name="Normal 2 2 3 17" xfId="812"/>
    <cellStyle name="Normal 2 2 3 17 2" xfId="813"/>
    <cellStyle name="Normal 2 2 3 17 3" xfId="814"/>
    <cellStyle name="Normal 2 2 3 18" xfId="815"/>
    <cellStyle name="Normal 2 2 3 18 2" xfId="816"/>
    <cellStyle name="Normal 2 2 3 18 3" xfId="817"/>
    <cellStyle name="Normal 2 2 3 19" xfId="818"/>
    <cellStyle name="Normal 2 2 3 2" xfId="275"/>
    <cellStyle name="Normal 2 2 3 2 2" xfId="276"/>
    <cellStyle name="Normal 2 2 3 20" xfId="819"/>
    <cellStyle name="Normal 2 2 3 21" xfId="820"/>
    <cellStyle name="Normal 2 2 3 22" xfId="821"/>
    <cellStyle name="Normal 2 2 3 3" xfId="277"/>
    <cellStyle name="Normal 2 2 3 3 2" xfId="278"/>
    <cellStyle name="Normal 2 2 3 4" xfId="279"/>
    <cellStyle name="Normal 2 2 3 4 2" xfId="280"/>
    <cellStyle name="Normal 2 2 3 5" xfId="281"/>
    <cellStyle name="Normal 2 2 3 5 2" xfId="822"/>
    <cellStyle name="Normal 2 2 3 6" xfId="282"/>
    <cellStyle name="Normal 2 2 3 6 2" xfId="823"/>
    <cellStyle name="Normal 2 2 3 7" xfId="283"/>
    <cellStyle name="Normal 2 2 3 7 2" xfId="824"/>
    <cellStyle name="Normal 2 2 3 8" xfId="825"/>
    <cellStyle name="Normal 2 2 3 9" xfId="826"/>
    <cellStyle name="Normal 2 2 4" xfId="284"/>
    <cellStyle name="Normal 2 2 4 10" xfId="827"/>
    <cellStyle name="Normal 2 2 4 11" xfId="828"/>
    <cellStyle name="Normal 2 2 4 12" xfId="829"/>
    <cellStyle name="Normal 2 2 4 13" xfId="830"/>
    <cellStyle name="Normal 2 2 4 14" xfId="831"/>
    <cellStyle name="Normal 2 2 4 15" xfId="832"/>
    <cellStyle name="Normal 2 2 4 16" xfId="833"/>
    <cellStyle name="Normal 2 2 4 17" xfId="834"/>
    <cellStyle name="Normal 2 2 4 18" xfId="835"/>
    <cellStyle name="Normal 2 2 4 19" xfId="836"/>
    <cellStyle name="Normal 2 2 4 2" xfId="285"/>
    <cellStyle name="Normal 2 2 4 2 2" xfId="286"/>
    <cellStyle name="Normal 2 2 4 20" xfId="837"/>
    <cellStyle name="Normal 2 2 4 3" xfId="287"/>
    <cellStyle name="Normal 2 2 4 3 2" xfId="288"/>
    <cellStyle name="Normal 2 2 4 4" xfId="289"/>
    <cellStyle name="Normal 2 2 4 4 2" xfId="838"/>
    <cellStyle name="Normal 2 2 4 5" xfId="290"/>
    <cellStyle name="Normal 2 2 4 6" xfId="291"/>
    <cellStyle name="Normal 2 2 4 7" xfId="839"/>
    <cellStyle name="Normal 2 2 4 8" xfId="840"/>
    <cellStyle name="Normal 2 2 4 9" xfId="841"/>
    <cellStyle name="Normal 2 2 5" xfId="292"/>
    <cellStyle name="Normal 2 2 5 2" xfId="293"/>
    <cellStyle name="Normal 2 2 6" xfId="294"/>
    <cellStyle name="Normal 2 2 6 2" xfId="295"/>
    <cellStyle name="Normal 2 2 7" xfId="296"/>
    <cellStyle name="Normal 2 2 7 2" xfId="297"/>
    <cellStyle name="Normal 2 2 8" xfId="298"/>
    <cellStyle name="Normal 2 2 8 2" xfId="299"/>
    <cellStyle name="Normal 2 2 9" xfId="300"/>
    <cellStyle name="Normal 2 20" xfId="842"/>
    <cellStyle name="Normal 2 20 2" xfId="843"/>
    <cellStyle name="Normal 2 20 3" xfId="844"/>
    <cellStyle name="Normal 2 21" xfId="845"/>
    <cellStyle name="Normal 2 21 2" xfId="846"/>
    <cellStyle name="Normal 2 21 3" xfId="847"/>
    <cellStyle name="Normal 2 22" xfId="848"/>
    <cellStyle name="Normal 2 22 2" xfId="849"/>
    <cellStyle name="Normal 2 22 3" xfId="850"/>
    <cellStyle name="Normal 2 23" xfId="851"/>
    <cellStyle name="Normal 2 23 2" xfId="852"/>
    <cellStyle name="Normal 2 23 3" xfId="853"/>
    <cellStyle name="Normal 2 24" xfId="854"/>
    <cellStyle name="Normal 2 24 2" xfId="855"/>
    <cellStyle name="Normal 2 24 3" xfId="856"/>
    <cellStyle name="Normal 2 25" xfId="857"/>
    <cellStyle name="Normal 2 25 2" xfId="858"/>
    <cellStyle name="Normal 2 25 3" xfId="859"/>
    <cellStyle name="Normal 2 26" xfId="860"/>
    <cellStyle name="Normal 2 26 2" xfId="861"/>
    <cellStyle name="Normal 2 26 3" xfId="862"/>
    <cellStyle name="Normal 2 27" xfId="863"/>
    <cellStyle name="Normal 2 27 2" xfId="864"/>
    <cellStyle name="Normal 2 27 3" xfId="865"/>
    <cellStyle name="Normal 2 28" xfId="866"/>
    <cellStyle name="Normal 2 28 2" xfId="867"/>
    <cellStyle name="Normal 2 28 3" xfId="868"/>
    <cellStyle name="Normal 2 29" xfId="869"/>
    <cellStyle name="Normal 2 29 2" xfId="870"/>
    <cellStyle name="Normal 2 29 3" xfId="871"/>
    <cellStyle name="Normal 2 3" xfId="1"/>
    <cellStyle name="Normal 2 3 2" xfId="15"/>
    <cellStyle name="Normal 2 3 2 2" xfId="301"/>
    <cellStyle name="Normal 2 3 2 3" xfId="872"/>
    <cellStyle name="Normal 2 3 2 4" xfId="873"/>
    <cellStyle name="Normal 2 3 3" xfId="302"/>
    <cellStyle name="Normal 2 3 3 2" xfId="303"/>
    <cellStyle name="Normal 2 3 3 3" xfId="874"/>
    <cellStyle name="Normal 2 3 4" xfId="304"/>
    <cellStyle name="Normal 2 3 4 2" xfId="305"/>
    <cellStyle name="Normal 2 3 4 3" xfId="875"/>
    <cellStyle name="Normal 2 3 5" xfId="306"/>
    <cellStyle name="Normal 2 3 5 2" xfId="307"/>
    <cellStyle name="Normal 2 3 6" xfId="308"/>
    <cellStyle name="Normal 2 3 7" xfId="309"/>
    <cellStyle name="Normal 2 3 8" xfId="310"/>
    <cellStyle name="Normal 2 30" xfId="876"/>
    <cellStyle name="Normal 2 30 2" xfId="877"/>
    <cellStyle name="Normal 2 30 3" xfId="878"/>
    <cellStyle name="Normal 2 31" xfId="879"/>
    <cellStyle name="Normal 2 31 2" xfId="880"/>
    <cellStyle name="Normal 2 31 3" xfId="881"/>
    <cellStyle name="Normal 2 32" xfId="882"/>
    <cellStyle name="Normal 2 32 10" xfId="883"/>
    <cellStyle name="Normal 2 32 11" xfId="884"/>
    <cellStyle name="Normal 2 32 12" xfId="885"/>
    <cellStyle name="Normal 2 32 13" xfId="886"/>
    <cellStyle name="Normal 2 32 14" xfId="887"/>
    <cellStyle name="Normal 2 32 15" xfId="888"/>
    <cellStyle name="Normal 2 32 16" xfId="889"/>
    <cellStyle name="Normal 2 32 2" xfId="890"/>
    <cellStyle name="Normal 2 32 3" xfId="891"/>
    <cellStyle name="Normal 2 32 4" xfId="892"/>
    <cellStyle name="Normal 2 32 5" xfId="893"/>
    <cellStyle name="Normal 2 32 6" xfId="894"/>
    <cellStyle name="Normal 2 32 7" xfId="895"/>
    <cellStyle name="Normal 2 32 8" xfId="896"/>
    <cellStyle name="Normal 2 32 9" xfId="897"/>
    <cellStyle name="Normal 2 33" xfId="898"/>
    <cellStyle name="Normal 2 33 10" xfId="899"/>
    <cellStyle name="Normal 2 33 11" xfId="900"/>
    <cellStyle name="Normal 2 33 12" xfId="901"/>
    <cellStyle name="Normal 2 33 13" xfId="902"/>
    <cellStyle name="Normal 2 33 14" xfId="903"/>
    <cellStyle name="Normal 2 33 15" xfId="904"/>
    <cellStyle name="Normal 2 33 16" xfId="905"/>
    <cellStyle name="Normal 2 33 2" xfId="906"/>
    <cellStyle name="Normal 2 33 3" xfId="907"/>
    <cellStyle name="Normal 2 33 4" xfId="908"/>
    <cellStyle name="Normal 2 33 5" xfId="909"/>
    <cellStyle name="Normal 2 33 6" xfId="910"/>
    <cellStyle name="Normal 2 33 7" xfId="911"/>
    <cellStyle name="Normal 2 33 8" xfId="912"/>
    <cellStyle name="Normal 2 33 9" xfId="913"/>
    <cellStyle name="Normal 2 34" xfId="914"/>
    <cellStyle name="Normal 2 34 10" xfId="915"/>
    <cellStyle name="Normal 2 34 11" xfId="916"/>
    <cellStyle name="Normal 2 34 12" xfId="917"/>
    <cellStyle name="Normal 2 34 13" xfId="918"/>
    <cellStyle name="Normal 2 34 14" xfId="919"/>
    <cellStyle name="Normal 2 34 15" xfId="920"/>
    <cellStyle name="Normal 2 34 16" xfId="921"/>
    <cellStyle name="Normal 2 34 2" xfId="922"/>
    <cellStyle name="Normal 2 34 3" xfId="923"/>
    <cellStyle name="Normal 2 34 4" xfId="924"/>
    <cellStyle name="Normal 2 34 5" xfId="925"/>
    <cellStyle name="Normal 2 34 6" xfId="926"/>
    <cellStyle name="Normal 2 34 7" xfId="927"/>
    <cellStyle name="Normal 2 34 8" xfId="928"/>
    <cellStyle name="Normal 2 34 9" xfId="929"/>
    <cellStyle name="Normal 2 35" xfId="930"/>
    <cellStyle name="Normal 2 35 10" xfId="931"/>
    <cellStyle name="Normal 2 35 11" xfId="932"/>
    <cellStyle name="Normal 2 35 12" xfId="933"/>
    <cellStyle name="Normal 2 35 13" xfId="934"/>
    <cellStyle name="Normal 2 35 14" xfId="935"/>
    <cellStyle name="Normal 2 35 15" xfId="936"/>
    <cellStyle name="Normal 2 35 16" xfId="937"/>
    <cellStyle name="Normal 2 35 2" xfId="938"/>
    <cellStyle name="Normal 2 35 3" xfId="939"/>
    <cellStyle name="Normal 2 35 4" xfId="940"/>
    <cellStyle name="Normal 2 35 5" xfId="941"/>
    <cellStyle name="Normal 2 35 6" xfId="942"/>
    <cellStyle name="Normal 2 35 7" xfId="943"/>
    <cellStyle name="Normal 2 35 8" xfId="944"/>
    <cellStyle name="Normal 2 35 9" xfId="945"/>
    <cellStyle name="Normal 2 36" xfId="946"/>
    <cellStyle name="Normal 2 36 10" xfId="947"/>
    <cellStyle name="Normal 2 36 11" xfId="948"/>
    <cellStyle name="Normal 2 36 12" xfId="949"/>
    <cellStyle name="Normal 2 36 13" xfId="950"/>
    <cellStyle name="Normal 2 36 14" xfId="951"/>
    <cellStyle name="Normal 2 36 15" xfId="952"/>
    <cellStyle name="Normal 2 36 16" xfId="953"/>
    <cellStyle name="Normal 2 36 2" xfId="954"/>
    <cellStyle name="Normal 2 36 3" xfId="955"/>
    <cellStyle name="Normal 2 36 4" xfId="956"/>
    <cellStyle name="Normal 2 36 5" xfId="957"/>
    <cellStyle name="Normal 2 36 6" xfId="958"/>
    <cellStyle name="Normal 2 36 7" xfId="959"/>
    <cellStyle name="Normal 2 36 8" xfId="960"/>
    <cellStyle name="Normal 2 36 9" xfId="961"/>
    <cellStyle name="Normal 2 37" xfId="962"/>
    <cellStyle name="Normal 2 37 10" xfId="963"/>
    <cellStyle name="Normal 2 37 11" xfId="964"/>
    <cellStyle name="Normal 2 37 12" xfId="965"/>
    <cellStyle name="Normal 2 37 13" xfId="966"/>
    <cellStyle name="Normal 2 37 14" xfId="967"/>
    <cellStyle name="Normal 2 37 15" xfId="968"/>
    <cellStyle name="Normal 2 37 16" xfId="969"/>
    <cellStyle name="Normal 2 37 2" xfId="970"/>
    <cellStyle name="Normal 2 37 3" xfId="971"/>
    <cellStyle name="Normal 2 37 4" xfId="972"/>
    <cellStyle name="Normal 2 37 5" xfId="973"/>
    <cellStyle name="Normal 2 37 6" xfId="974"/>
    <cellStyle name="Normal 2 37 7" xfId="975"/>
    <cellStyle name="Normal 2 37 8" xfId="976"/>
    <cellStyle name="Normal 2 37 9" xfId="977"/>
    <cellStyle name="Normal 2 38" xfId="978"/>
    <cellStyle name="Normal 2 38 10" xfId="979"/>
    <cellStyle name="Normal 2 38 11" xfId="980"/>
    <cellStyle name="Normal 2 38 12" xfId="981"/>
    <cellStyle name="Normal 2 38 13" xfId="982"/>
    <cellStyle name="Normal 2 38 14" xfId="983"/>
    <cellStyle name="Normal 2 38 15" xfId="984"/>
    <cellStyle name="Normal 2 38 16" xfId="985"/>
    <cellStyle name="Normal 2 38 2" xfId="986"/>
    <cellStyle name="Normal 2 38 3" xfId="987"/>
    <cellStyle name="Normal 2 38 4" xfId="988"/>
    <cellStyle name="Normal 2 38 5" xfId="989"/>
    <cellStyle name="Normal 2 38 6" xfId="990"/>
    <cellStyle name="Normal 2 38 7" xfId="991"/>
    <cellStyle name="Normal 2 38 8" xfId="992"/>
    <cellStyle name="Normal 2 38 9" xfId="993"/>
    <cellStyle name="Normal 2 39" xfId="994"/>
    <cellStyle name="Normal 2 39 10" xfId="995"/>
    <cellStyle name="Normal 2 39 11" xfId="996"/>
    <cellStyle name="Normal 2 39 12" xfId="997"/>
    <cellStyle name="Normal 2 39 13" xfId="998"/>
    <cellStyle name="Normal 2 39 14" xfId="999"/>
    <cellStyle name="Normal 2 39 15" xfId="1000"/>
    <cellStyle name="Normal 2 39 16" xfId="1001"/>
    <cellStyle name="Normal 2 39 2" xfId="1002"/>
    <cellStyle name="Normal 2 39 3" xfId="1003"/>
    <cellStyle name="Normal 2 39 4" xfId="1004"/>
    <cellStyle name="Normal 2 39 5" xfId="1005"/>
    <cellStyle name="Normal 2 39 6" xfId="1006"/>
    <cellStyle name="Normal 2 39 7" xfId="1007"/>
    <cellStyle name="Normal 2 39 8" xfId="1008"/>
    <cellStyle name="Normal 2 39 9" xfId="1009"/>
    <cellStyle name="Normal 2 4" xfId="16"/>
    <cellStyle name="Normal 2 4 2" xfId="311"/>
    <cellStyle name="Normal 2 4 3" xfId="1010"/>
    <cellStyle name="Normal 2 4 4" xfId="1011"/>
    <cellStyle name="Normal 2 40" xfId="1012"/>
    <cellStyle name="Normal 2 40 10" xfId="1013"/>
    <cellStyle name="Normal 2 40 11" xfId="1014"/>
    <cellStyle name="Normal 2 40 12" xfId="1015"/>
    <cellStyle name="Normal 2 40 13" xfId="1016"/>
    <cellStyle name="Normal 2 40 14" xfId="1017"/>
    <cellStyle name="Normal 2 40 15" xfId="1018"/>
    <cellStyle name="Normal 2 40 16" xfId="1019"/>
    <cellStyle name="Normal 2 40 2" xfId="1020"/>
    <cellStyle name="Normal 2 40 3" xfId="1021"/>
    <cellStyle name="Normal 2 40 4" xfId="1022"/>
    <cellStyle name="Normal 2 40 5" xfId="1023"/>
    <cellStyle name="Normal 2 40 6" xfId="1024"/>
    <cellStyle name="Normal 2 40 7" xfId="1025"/>
    <cellStyle name="Normal 2 40 8" xfId="1026"/>
    <cellStyle name="Normal 2 40 9" xfId="1027"/>
    <cellStyle name="Normal 2 41" xfId="1028"/>
    <cellStyle name="Normal 2 41 10" xfId="1029"/>
    <cellStyle name="Normal 2 41 11" xfId="1030"/>
    <cellStyle name="Normal 2 41 12" xfId="1031"/>
    <cellStyle name="Normal 2 41 13" xfId="1032"/>
    <cellStyle name="Normal 2 41 14" xfId="1033"/>
    <cellStyle name="Normal 2 41 15" xfId="1034"/>
    <cellStyle name="Normal 2 41 16" xfId="1035"/>
    <cellStyle name="Normal 2 41 2" xfId="1036"/>
    <cellStyle name="Normal 2 41 3" xfId="1037"/>
    <cellStyle name="Normal 2 41 4" xfId="1038"/>
    <cellStyle name="Normal 2 41 5" xfId="1039"/>
    <cellStyle name="Normal 2 41 6" xfId="1040"/>
    <cellStyle name="Normal 2 41 7" xfId="1041"/>
    <cellStyle name="Normal 2 41 8" xfId="1042"/>
    <cellStyle name="Normal 2 41 9" xfId="1043"/>
    <cellStyle name="Normal 2 42" xfId="1044"/>
    <cellStyle name="Normal 2 42 10" xfId="1045"/>
    <cellStyle name="Normal 2 42 11" xfId="1046"/>
    <cellStyle name="Normal 2 42 12" xfId="1047"/>
    <cellStyle name="Normal 2 42 13" xfId="1048"/>
    <cellStyle name="Normal 2 42 14" xfId="1049"/>
    <cellStyle name="Normal 2 42 15" xfId="1050"/>
    <cellStyle name="Normal 2 42 16" xfId="1051"/>
    <cellStyle name="Normal 2 42 2" xfId="1052"/>
    <cellStyle name="Normal 2 42 3" xfId="1053"/>
    <cellStyle name="Normal 2 42 4" xfId="1054"/>
    <cellStyle name="Normal 2 42 5" xfId="1055"/>
    <cellStyle name="Normal 2 42 6" xfId="1056"/>
    <cellStyle name="Normal 2 42 7" xfId="1057"/>
    <cellStyle name="Normal 2 42 8" xfId="1058"/>
    <cellStyle name="Normal 2 42 9" xfId="1059"/>
    <cellStyle name="Normal 2 43" xfId="1060"/>
    <cellStyle name="Normal 2 43 10" xfId="1061"/>
    <cellStyle name="Normal 2 43 11" xfId="1062"/>
    <cellStyle name="Normal 2 43 12" xfId="1063"/>
    <cellStyle name="Normal 2 43 13" xfId="1064"/>
    <cellStyle name="Normal 2 43 14" xfId="1065"/>
    <cellStyle name="Normal 2 43 15" xfId="1066"/>
    <cellStyle name="Normal 2 43 16" xfId="1067"/>
    <cellStyle name="Normal 2 43 2" xfId="1068"/>
    <cellStyle name="Normal 2 43 3" xfId="1069"/>
    <cellStyle name="Normal 2 43 4" xfId="1070"/>
    <cellStyle name="Normal 2 43 5" xfId="1071"/>
    <cellStyle name="Normal 2 43 6" xfId="1072"/>
    <cellStyle name="Normal 2 43 7" xfId="1073"/>
    <cellStyle name="Normal 2 43 8" xfId="1074"/>
    <cellStyle name="Normal 2 43 9" xfId="1075"/>
    <cellStyle name="Normal 2 44" xfId="1076"/>
    <cellStyle name="Normal 2 44 10" xfId="1077"/>
    <cellStyle name="Normal 2 44 11" xfId="1078"/>
    <cellStyle name="Normal 2 44 12" xfId="1079"/>
    <cellStyle name="Normal 2 44 13" xfId="1080"/>
    <cellStyle name="Normal 2 44 14" xfId="1081"/>
    <cellStyle name="Normal 2 44 15" xfId="1082"/>
    <cellStyle name="Normal 2 44 16" xfId="1083"/>
    <cellStyle name="Normal 2 44 2" xfId="1084"/>
    <cellStyle name="Normal 2 44 3" xfId="1085"/>
    <cellStyle name="Normal 2 44 4" xfId="1086"/>
    <cellStyle name="Normal 2 44 5" xfId="1087"/>
    <cellStyle name="Normal 2 44 6" xfId="1088"/>
    <cellStyle name="Normal 2 44 7" xfId="1089"/>
    <cellStyle name="Normal 2 44 8" xfId="1090"/>
    <cellStyle name="Normal 2 44 9" xfId="1091"/>
    <cellStyle name="Normal 2 45" xfId="1092"/>
    <cellStyle name="Normal 2 45 10" xfId="1093"/>
    <cellStyle name="Normal 2 45 11" xfId="1094"/>
    <cellStyle name="Normal 2 45 12" xfId="1095"/>
    <cellStyle name="Normal 2 45 13" xfId="1096"/>
    <cellStyle name="Normal 2 45 14" xfId="1097"/>
    <cellStyle name="Normal 2 45 15" xfId="1098"/>
    <cellStyle name="Normal 2 45 16" xfId="1099"/>
    <cellStyle name="Normal 2 45 2" xfId="1100"/>
    <cellStyle name="Normal 2 45 3" xfId="1101"/>
    <cellStyle name="Normal 2 45 4" xfId="1102"/>
    <cellStyle name="Normal 2 45 5" xfId="1103"/>
    <cellStyle name="Normal 2 45 6" xfId="1104"/>
    <cellStyle name="Normal 2 45 7" xfId="1105"/>
    <cellStyle name="Normal 2 45 8" xfId="1106"/>
    <cellStyle name="Normal 2 45 9" xfId="1107"/>
    <cellStyle name="Normal 2 46" xfId="1108"/>
    <cellStyle name="Normal 2 46 2" xfId="1109"/>
    <cellStyle name="Normal 2 46 3" xfId="1110"/>
    <cellStyle name="Normal 2 47" xfId="1111"/>
    <cellStyle name="Normal 2 47 2" xfId="1112"/>
    <cellStyle name="Normal 2 47 3" xfId="1113"/>
    <cellStyle name="Normal 2 48" xfId="1114"/>
    <cellStyle name="Normal 2 48 2" xfId="1115"/>
    <cellStyle name="Normal 2 48 3" xfId="1116"/>
    <cellStyle name="Normal 2 49" xfId="1117"/>
    <cellStyle name="Normal 2 49 2" xfId="1118"/>
    <cellStyle name="Normal 2 49 3" xfId="1119"/>
    <cellStyle name="Normal 2 5" xfId="312"/>
    <cellStyle name="Normal 2 5 2" xfId="313"/>
    <cellStyle name="Normal 2 5 3" xfId="1120"/>
    <cellStyle name="Normal 2 50" xfId="1121"/>
    <cellStyle name="Normal 2 50 2" xfId="1122"/>
    <cellStyle name="Normal 2 50 3" xfId="1123"/>
    <cellStyle name="Normal 2 51" xfId="1124"/>
    <cellStyle name="Normal 2 51 2" xfId="1125"/>
    <cellStyle name="Normal 2 51 3" xfId="1126"/>
    <cellStyle name="Normal 2 52" xfId="1127"/>
    <cellStyle name="Normal 2 52 2" xfId="1128"/>
    <cellStyle name="Normal 2 52 3" xfId="1129"/>
    <cellStyle name="Normal 2 53" xfId="1130"/>
    <cellStyle name="Normal 2 53 2" xfId="1131"/>
    <cellStyle name="Normal 2 53 3" xfId="1132"/>
    <cellStyle name="Normal 2 54" xfId="1133"/>
    <cellStyle name="Normal 2 54 2" xfId="1134"/>
    <cellStyle name="Normal 2 54 3" xfId="1135"/>
    <cellStyle name="Normal 2 55" xfId="1136"/>
    <cellStyle name="Normal 2 55 10" xfId="1137"/>
    <cellStyle name="Normal 2 55 11" xfId="1138"/>
    <cellStyle name="Normal 2 55 12" xfId="1139"/>
    <cellStyle name="Normal 2 55 13" xfId="1140"/>
    <cellStyle name="Normal 2 55 14" xfId="1141"/>
    <cellStyle name="Normal 2 55 15" xfId="1142"/>
    <cellStyle name="Normal 2 55 16" xfId="1143"/>
    <cellStyle name="Normal 2 55 2" xfId="1144"/>
    <cellStyle name="Normal 2 55 3" xfId="1145"/>
    <cellStyle name="Normal 2 55 4" xfId="1146"/>
    <cellStyle name="Normal 2 55 5" xfId="1147"/>
    <cellStyle name="Normal 2 55 6" xfId="1148"/>
    <cellStyle name="Normal 2 55 7" xfId="1149"/>
    <cellStyle name="Normal 2 55 8" xfId="1150"/>
    <cellStyle name="Normal 2 55 9" xfId="1151"/>
    <cellStyle name="Normal 2 56" xfId="1152"/>
    <cellStyle name="Normal 2 56 2" xfId="1153"/>
    <cellStyle name="Normal 2 56 3" xfId="1154"/>
    <cellStyle name="Normal 2 57" xfId="1155"/>
    <cellStyle name="Normal 2 57 2" xfId="1156"/>
    <cellStyle name="Normal 2 57 3" xfId="1157"/>
    <cellStyle name="Normal 2 58" xfId="1158"/>
    <cellStyle name="Normal 2 58 2" xfId="1159"/>
    <cellStyle name="Normal 2 58 3" xfId="1160"/>
    <cellStyle name="Normal 2 59" xfId="1161"/>
    <cellStyle name="Normal 2 59 2" xfId="1162"/>
    <cellStyle name="Normal 2 59 3" xfId="1163"/>
    <cellStyle name="Normal 2 6" xfId="314"/>
    <cellStyle name="Normal 2 6 2" xfId="1164"/>
    <cellStyle name="Normal 2 6 3" xfId="1165"/>
    <cellStyle name="Normal 2 60" xfId="1166"/>
    <cellStyle name="Normal 2 60 2" xfId="1167"/>
    <cellStyle name="Normal 2 60 3" xfId="1168"/>
    <cellStyle name="Normal 2 61" xfId="1169"/>
    <cellStyle name="Normal 2 61 10" xfId="1170"/>
    <cellStyle name="Normal 2 61 11" xfId="1171"/>
    <cellStyle name="Normal 2 61 12" xfId="1172"/>
    <cellStyle name="Normal 2 61 13" xfId="1173"/>
    <cellStyle name="Normal 2 61 14" xfId="1174"/>
    <cellStyle name="Normal 2 61 15" xfId="1175"/>
    <cellStyle name="Normal 2 61 16" xfId="1176"/>
    <cellStyle name="Normal 2 61 2" xfId="1177"/>
    <cellStyle name="Normal 2 61 3" xfId="1178"/>
    <cellStyle name="Normal 2 61 4" xfId="1179"/>
    <cellStyle name="Normal 2 61 5" xfId="1180"/>
    <cellStyle name="Normal 2 61 6" xfId="1181"/>
    <cellStyle name="Normal 2 61 7" xfId="1182"/>
    <cellStyle name="Normal 2 61 8" xfId="1183"/>
    <cellStyle name="Normal 2 61 9" xfId="1184"/>
    <cellStyle name="Normal 2 62" xfId="1185"/>
    <cellStyle name="Normal 2 62 10" xfId="1186"/>
    <cellStyle name="Normal 2 62 11" xfId="1187"/>
    <cellStyle name="Normal 2 62 12" xfId="1188"/>
    <cellStyle name="Normal 2 62 13" xfId="1189"/>
    <cellStyle name="Normal 2 62 14" xfId="1190"/>
    <cellStyle name="Normal 2 62 15" xfId="1191"/>
    <cellStyle name="Normal 2 62 16" xfId="1192"/>
    <cellStyle name="Normal 2 62 2" xfId="1193"/>
    <cellStyle name="Normal 2 62 3" xfId="1194"/>
    <cellStyle name="Normal 2 62 4" xfId="1195"/>
    <cellStyle name="Normal 2 62 5" xfId="1196"/>
    <cellStyle name="Normal 2 62 6" xfId="1197"/>
    <cellStyle name="Normal 2 62 7" xfId="1198"/>
    <cellStyle name="Normal 2 62 8" xfId="1199"/>
    <cellStyle name="Normal 2 62 9" xfId="1200"/>
    <cellStyle name="Normal 2 63" xfId="1201"/>
    <cellStyle name="Normal 2 63 2" xfId="1202"/>
    <cellStyle name="Normal 2 63 3" xfId="1203"/>
    <cellStyle name="Normal 2 64" xfId="1204"/>
    <cellStyle name="Normal 2 64 2" xfId="1205"/>
    <cellStyle name="Normal 2 64 3" xfId="1206"/>
    <cellStyle name="Normal 2 65" xfId="1207"/>
    <cellStyle name="Normal 2 65 2" xfId="1208"/>
    <cellStyle name="Normal 2 65 3" xfId="1209"/>
    <cellStyle name="Normal 2 66" xfId="1210"/>
    <cellStyle name="Normal 2 67" xfId="1211"/>
    <cellStyle name="Normal 2 68" xfId="1212"/>
    <cellStyle name="Normal 2 69" xfId="1213"/>
    <cellStyle name="Normal 2 7" xfId="315"/>
    <cellStyle name="Normal 2 7 2" xfId="1214"/>
    <cellStyle name="Normal 2 7 3" xfId="1215"/>
    <cellStyle name="Normal 2 70" xfId="1216"/>
    <cellStyle name="Normal 2 71" xfId="1217"/>
    <cellStyle name="Normal 2 8" xfId="1218"/>
    <cellStyle name="Normal 2 8 2" xfId="1219"/>
    <cellStyle name="Normal 2 8 3" xfId="1220"/>
    <cellStyle name="Normal 2 9" xfId="1221"/>
    <cellStyle name="Normal 2 9 2" xfId="1222"/>
    <cellStyle name="Normal 2 9 3" xfId="1223"/>
    <cellStyle name="Normal 20" xfId="316"/>
    <cellStyle name="Normal 20 10" xfId="1224"/>
    <cellStyle name="Normal 20 10 2" xfId="1225"/>
    <cellStyle name="Normal 20 10 3" xfId="1226"/>
    <cellStyle name="Normal 20 11" xfId="1227"/>
    <cellStyle name="Normal 20 11 2" xfId="1228"/>
    <cellStyle name="Normal 20 11 3" xfId="1229"/>
    <cellStyle name="Normal 20 12" xfId="1230"/>
    <cellStyle name="Normal 20 12 2" xfId="1231"/>
    <cellStyle name="Normal 20 12 3" xfId="1232"/>
    <cellStyle name="Normal 20 13" xfId="1233"/>
    <cellStyle name="Normal 20 13 2" xfId="1234"/>
    <cellStyle name="Normal 20 13 3" xfId="1235"/>
    <cellStyle name="Normal 20 14" xfId="1236"/>
    <cellStyle name="Normal 20 14 2" xfId="1237"/>
    <cellStyle name="Normal 20 14 3" xfId="1238"/>
    <cellStyle name="Normal 20 15" xfId="1239"/>
    <cellStyle name="Normal 20 15 2" xfId="1240"/>
    <cellStyle name="Normal 20 15 3" xfId="1241"/>
    <cellStyle name="Normal 20 16" xfId="1242"/>
    <cellStyle name="Normal 20 16 2" xfId="1243"/>
    <cellStyle name="Normal 20 16 3" xfId="1244"/>
    <cellStyle name="Normal 20 17" xfId="1245"/>
    <cellStyle name="Normal 20 18" xfId="1246"/>
    <cellStyle name="Normal 20 19" xfId="1247"/>
    <cellStyle name="Normal 20 2" xfId="1248"/>
    <cellStyle name="Normal 20 2 2" xfId="1249"/>
    <cellStyle name="Normal 20 2 3" xfId="1250"/>
    <cellStyle name="Normal 20 3" xfId="1251"/>
    <cellStyle name="Normal 20 3 2" xfId="1252"/>
    <cellStyle name="Normal 20 3 3" xfId="1253"/>
    <cellStyle name="Normal 20 4" xfId="1254"/>
    <cellStyle name="Normal 20 4 2" xfId="1255"/>
    <cellStyle name="Normal 20 4 3" xfId="1256"/>
    <cellStyle name="Normal 20 5" xfId="1257"/>
    <cellStyle name="Normal 20 5 2" xfId="1258"/>
    <cellStyle name="Normal 20 5 3" xfId="1259"/>
    <cellStyle name="Normal 20 6" xfId="1260"/>
    <cellStyle name="Normal 20 6 2" xfId="1261"/>
    <cellStyle name="Normal 20 6 3" xfId="1262"/>
    <cellStyle name="Normal 20 7" xfId="1263"/>
    <cellStyle name="Normal 20 7 2" xfId="1264"/>
    <cellStyle name="Normal 20 7 3" xfId="1265"/>
    <cellStyle name="Normal 20 8" xfId="1266"/>
    <cellStyle name="Normal 20 8 2" xfId="1267"/>
    <cellStyle name="Normal 20 8 3" xfId="1268"/>
    <cellStyle name="Normal 20 9" xfId="1269"/>
    <cellStyle name="Normal 20 9 2" xfId="1270"/>
    <cellStyle name="Normal 20 9 3" xfId="1271"/>
    <cellStyle name="Normal 21" xfId="1272"/>
    <cellStyle name="Normal 21 10" xfId="1273"/>
    <cellStyle name="Normal 21 10 2" xfId="1274"/>
    <cellStyle name="Normal 21 10 3" xfId="1275"/>
    <cellStyle name="Normal 21 11" xfId="1276"/>
    <cellStyle name="Normal 21 11 2" xfId="1277"/>
    <cellStyle name="Normal 21 11 3" xfId="1278"/>
    <cellStyle name="Normal 21 12" xfId="1279"/>
    <cellStyle name="Normal 21 12 2" xfId="1280"/>
    <cellStyle name="Normal 21 12 3" xfId="1281"/>
    <cellStyle name="Normal 21 13" xfId="1282"/>
    <cellStyle name="Normal 21 13 2" xfId="1283"/>
    <cellStyle name="Normal 21 13 3" xfId="1284"/>
    <cellStyle name="Normal 21 14" xfId="1285"/>
    <cellStyle name="Normal 21 14 2" xfId="1286"/>
    <cellStyle name="Normal 21 14 3" xfId="1287"/>
    <cellStyle name="Normal 21 15" xfId="1288"/>
    <cellStyle name="Normal 21 15 2" xfId="1289"/>
    <cellStyle name="Normal 21 15 3" xfId="1290"/>
    <cellStyle name="Normal 21 16" xfId="1291"/>
    <cellStyle name="Normal 21 16 2" xfId="1292"/>
    <cellStyle name="Normal 21 16 3" xfId="1293"/>
    <cellStyle name="Normal 21 2" xfId="1294"/>
    <cellStyle name="Normal 21 2 2" xfId="1295"/>
    <cellStyle name="Normal 21 2 3" xfId="1296"/>
    <cellStyle name="Normal 21 3" xfId="1297"/>
    <cellStyle name="Normal 21 3 2" xfId="1298"/>
    <cellStyle name="Normal 21 3 3" xfId="1299"/>
    <cellStyle name="Normal 21 4" xfId="1300"/>
    <cellStyle name="Normal 21 4 2" xfId="1301"/>
    <cellStyle name="Normal 21 4 3" xfId="1302"/>
    <cellStyle name="Normal 21 5" xfId="1303"/>
    <cellStyle name="Normal 21 5 2" xfId="1304"/>
    <cellStyle name="Normal 21 5 3" xfId="1305"/>
    <cellStyle name="Normal 21 6" xfId="1306"/>
    <cellStyle name="Normal 21 6 2" xfId="1307"/>
    <cellStyle name="Normal 21 6 3" xfId="1308"/>
    <cellStyle name="Normal 21 7" xfId="1309"/>
    <cellStyle name="Normal 21 7 2" xfId="1310"/>
    <cellStyle name="Normal 21 7 3" xfId="1311"/>
    <cellStyle name="Normal 21 8" xfId="1312"/>
    <cellStyle name="Normal 21 8 2" xfId="1313"/>
    <cellStyle name="Normal 21 8 3" xfId="1314"/>
    <cellStyle name="Normal 21 9" xfId="1315"/>
    <cellStyle name="Normal 21 9 2" xfId="1316"/>
    <cellStyle name="Normal 21 9 3" xfId="1317"/>
    <cellStyle name="Normal 22" xfId="1318"/>
    <cellStyle name="Normal 22 10" xfId="1319"/>
    <cellStyle name="Normal 22 10 2" xfId="1320"/>
    <cellStyle name="Normal 22 10 3" xfId="1321"/>
    <cellStyle name="Normal 22 11" xfId="1322"/>
    <cellStyle name="Normal 22 11 2" xfId="1323"/>
    <cellStyle name="Normal 22 11 3" xfId="1324"/>
    <cellStyle name="Normal 22 12" xfId="1325"/>
    <cellStyle name="Normal 22 12 2" xfId="1326"/>
    <cellStyle name="Normal 22 12 3" xfId="1327"/>
    <cellStyle name="Normal 22 13" xfId="1328"/>
    <cellStyle name="Normal 22 13 2" xfId="1329"/>
    <cellStyle name="Normal 22 13 3" xfId="1330"/>
    <cellStyle name="Normal 22 14" xfId="1331"/>
    <cellStyle name="Normal 22 14 2" xfId="1332"/>
    <cellStyle name="Normal 22 14 3" xfId="1333"/>
    <cellStyle name="Normal 22 15" xfId="1334"/>
    <cellStyle name="Normal 22 15 2" xfId="1335"/>
    <cellStyle name="Normal 22 15 3" xfId="1336"/>
    <cellStyle name="Normal 22 16" xfId="1337"/>
    <cellStyle name="Normal 22 16 2" xfId="1338"/>
    <cellStyle name="Normal 22 16 3" xfId="1339"/>
    <cellStyle name="Normal 22 17" xfId="1340"/>
    <cellStyle name="Normal 22 18" xfId="1341"/>
    <cellStyle name="Normal 22 19" xfId="1342"/>
    <cellStyle name="Normal 22 2" xfId="1343"/>
    <cellStyle name="Normal 22 2 2" xfId="1344"/>
    <cellStyle name="Normal 22 2 3" xfId="1345"/>
    <cellStyle name="Normal 22 3" xfId="1346"/>
    <cellStyle name="Normal 22 3 2" xfId="1347"/>
    <cellStyle name="Normal 22 3 3" xfId="1348"/>
    <cellStyle name="Normal 22 4" xfId="1349"/>
    <cellStyle name="Normal 22 4 2" xfId="1350"/>
    <cellStyle name="Normal 22 4 3" xfId="1351"/>
    <cellStyle name="Normal 22 5" xfId="1352"/>
    <cellStyle name="Normal 22 5 2" xfId="1353"/>
    <cellStyle name="Normal 22 5 3" xfId="1354"/>
    <cellStyle name="Normal 22 6" xfId="1355"/>
    <cellStyle name="Normal 22 6 2" xfId="1356"/>
    <cellStyle name="Normal 22 6 3" xfId="1357"/>
    <cellStyle name="Normal 22 7" xfId="1358"/>
    <cellStyle name="Normal 22 7 2" xfId="1359"/>
    <cellStyle name="Normal 22 7 3" xfId="1360"/>
    <cellStyle name="Normal 22 8" xfId="1361"/>
    <cellStyle name="Normal 22 8 2" xfId="1362"/>
    <cellStyle name="Normal 22 8 3" xfId="1363"/>
    <cellStyle name="Normal 22 9" xfId="1364"/>
    <cellStyle name="Normal 22 9 2" xfId="1365"/>
    <cellStyle name="Normal 22 9 3" xfId="1366"/>
    <cellStyle name="Normal 23" xfId="1367"/>
    <cellStyle name="Normal 23 10" xfId="1368"/>
    <cellStyle name="Normal 23 10 2" xfId="1369"/>
    <cellStyle name="Normal 23 10 3" xfId="1370"/>
    <cellStyle name="Normal 23 11" xfId="1371"/>
    <cellStyle name="Normal 23 11 2" xfId="1372"/>
    <cellStyle name="Normal 23 11 3" xfId="1373"/>
    <cellStyle name="Normal 23 12" xfId="1374"/>
    <cellStyle name="Normal 23 12 2" xfId="1375"/>
    <cellStyle name="Normal 23 12 3" xfId="1376"/>
    <cellStyle name="Normal 23 13" xfId="1377"/>
    <cellStyle name="Normal 23 13 2" xfId="1378"/>
    <cellStyle name="Normal 23 13 3" xfId="1379"/>
    <cellStyle name="Normal 23 14" xfId="1380"/>
    <cellStyle name="Normal 23 14 2" xfId="1381"/>
    <cellStyle name="Normal 23 14 3" xfId="1382"/>
    <cellStyle name="Normal 23 15" xfId="1383"/>
    <cellStyle name="Normal 23 15 2" xfId="1384"/>
    <cellStyle name="Normal 23 15 3" xfId="1385"/>
    <cellStyle name="Normal 23 16" xfId="1386"/>
    <cellStyle name="Normal 23 16 2" xfId="1387"/>
    <cellStyle name="Normal 23 16 3" xfId="1388"/>
    <cellStyle name="Normal 23 17" xfId="1389"/>
    <cellStyle name="Normal 23 18" xfId="1390"/>
    <cellStyle name="Normal 23 19" xfId="1391"/>
    <cellStyle name="Normal 23 2" xfId="1392"/>
    <cellStyle name="Normal 23 2 2" xfId="1393"/>
    <cellStyle name="Normal 23 2 3" xfId="1394"/>
    <cellStyle name="Normal 23 3" xfId="1395"/>
    <cellStyle name="Normal 23 3 2" xfId="1396"/>
    <cellStyle name="Normal 23 3 3" xfId="1397"/>
    <cellStyle name="Normal 23 4" xfId="1398"/>
    <cellStyle name="Normal 23 4 2" xfId="1399"/>
    <cellStyle name="Normal 23 4 3" xfId="1400"/>
    <cellStyle name="Normal 23 5" xfId="1401"/>
    <cellStyle name="Normal 23 5 2" xfId="1402"/>
    <cellStyle name="Normal 23 5 3" xfId="1403"/>
    <cellStyle name="Normal 23 6" xfId="1404"/>
    <cellStyle name="Normal 23 6 2" xfId="1405"/>
    <cellStyle name="Normal 23 6 3" xfId="1406"/>
    <cellStyle name="Normal 23 7" xfId="1407"/>
    <cellStyle name="Normal 23 7 2" xfId="1408"/>
    <cellStyle name="Normal 23 7 3" xfId="1409"/>
    <cellStyle name="Normal 23 8" xfId="1410"/>
    <cellStyle name="Normal 23 8 2" xfId="1411"/>
    <cellStyle name="Normal 23 8 3" xfId="1412"/>
    <cellStyle name="Normal 23 9" xfId="1413"/>
    <cellStyle name="Normal 23 9 2" xfId="1414"/>
    <cellStyle name="Normal 23 9 3" xfId="1415"/>
    <cellStyle name="Normal 24" xfId="1416"/>
    <cellStyle name="Normal 24 10" xfId="1417"/>
    <cellStyle name="Normal 24 10 2" xfId="1418"/>
    <cellStyle name="Normal 24 10 3" xfId="1419"/>
    <cellStyle name="Normal 24 11" xfId="1420"/>
    <cellStyle name="Normal 24 11 2" xfId="1421"/>
    <cellStyle name="Normal 24 11 3" xfId="1422"/>
    <cellStyle name="Normal 24 12" xfId="1423"/>
    <cellStyle name="Normal 24 12 2" xfId="1424"/>
    <cellStyle name="Normal 24 12 3" xfId="1425"/>
    <cellStyle name="Normal 24 13" xfId="1426"/>
    <cellStyle name="Normal 24 13 2" xfId="1427"/>
    <cellStyle name="Normal 24 13 3" xfId="1428"/>
    <cellStyle name="Normal 24 14" xfId="1429"/>
    <cellStyle name="Normal 24 14 2" xfId="1430"/>
    <cellStyle name="Normal 24 14 3" xfId="1431"/>
    <cellStyle name="Normal 24 15" xfId="1432"/>
    <cellStyle name="Normal 24 15 2" xfId="1433"/>
    <cellStyle name="Normal 24 15 3" xfId="1434"/>
    <cellStyle name="Normal 24 16" xfId="1435"/>
    <cellStyle name="Normal 24 16 2" xfId="1436"/>
    <cellStyle name="Normal 24 16 3" xfId="1437"/>
    <cellStyle name="Normal 24 2" xfId="1438"/>
    <cellStyle name="Normal 24 2 2" xfId="1439"/>
    <cellStyle name="Normal 24 2 3" xfId="1440"/>
    <cellStyle name="Normal 24 3" xfId="1441"/>
    <cellStyle name="Normal 24 3 2" xfId="1442"/>
    <cellStyle name="Normal 24 3 3" xfId="1443"/>
    <cellStyle name="Normal 24 4" xfId="1444"/>
    <cellStyle name="Normal 24 4 2" xfId="1445"/>
    <cellStyle name="Normal 24 4 3" xfId="1446"/>
    <cellStyle name="Normal 24 5" xfId="1447"/>
    <cellStyle name="Normal 24 5 2" xfId="1448"/>
    <cellStyle name="Normal 24 5 3" xfId="1449"/>
    <cellStyle name="Normal 24 6" xfId="1450"/>
    <cellStyle name="Normal 24 6 2" xfId="1451"/>
    <cellStyle name="Normal 24 6 3" xfId="1452"/>
    <cellStyle name="Normal 24 7" xfId="1453"/>
    <cellStyle name="Normal 24 7 2" xfId="1454"/>
    <cellStyle name="Normal 24 7 3" xfId="1455"/>
    <cellStyle name="Normal 24 8" xfId="1456"/>
    <cellStyle name="Normal 24 8 2" xfId="1457"/>
    <cellStyle name="Normal 24 8 3" xfId="1458"/>
    <cellStyle name="Normal 24 9" xfId="1459"/>
    <cellStyle name="Normal 24 9 2" xfId="1460"/>
    <cellStyle name="Normal 24 9 3" xfId="1461"/>
    <cellStyle name="Normal 25" xfId="1462"/>
    <cellStyle name="Normal 26" xfId="1463"/>
    <cellStyle name="Normal 26 10" xfId="1464"/>
    <cellStyle name="Normal 26 10 2" xfId="1465"/>
    <cellStyle name="Normal 26 10 3" xfId="1466"/>
    <cellStyle name="Normal 26 11" xfId="1467"/>
    <cellStyle name="Normal 26 11 2" xfId="1468"/>
    <cellStyle name="Normal 26 11 3" xfId="1469"/>
    <cellStyle name="Normal 26 12" xfId="1470"/>
    <cellStyle name="Normal 26 12 2" xfId="1471"/>
    <cellStyle name="Normal 26 12 3" xfId="1472"/>
    <cellStyle name="Normal 26 13" xfId="1473"/>
    <cellStyle name="Normal 26 13 2" xfId="1474"/>
    <cellStyle name="Normal 26 13 3" xfId="1475"/>
    <cellStyle name="Normal 26 14" xfId="1476"/>
    <cellStyle name="Normal 26 14 2" xfId="1477"/>
    <cellStyle name="Normal 26 14 3" xfId="1478"/>
    <cellStyle name="Normal 26 15" xfId="1479"/>
    <cellStyle name="Normal 26 15 2" xfId="1480"/>
    <cellStyle name="Normal 26 15 3" xfId="1481"/>
    <cellStyle name="Normal 26 16" xfId="1482"/>
    <cellStyle name="Normal 26 16 2" xfId="1483"/>
    <cellStyle name="Normal 26 16 3" xfId="1484"/>
    <cellStyle name="Normal 26 17" xfId="1485"/>
    <cellStyle name="Normal 26 18" xfId="1486"/>
    <cellStyle name="Normal 26 2" xfId="1487"/>
    <cellStyle name="Normal 26 2 2" xfId="1488"/>
    <cellStyle name="Normal 26 2 3" xfId="1489"/>
    <cellStyle name="Normal 26 3" xfId="1490"/>
    <cellStyle name="Normal 26 3 2" xfId="1491"/>
    <cellStyle name="Normal 26 3 3" xfId="1492"/>
    <cellStyle name="Normal 26 4" xfId="1493"/>
    <cellStyle name="Normal 26 4 2" xfId="1494"/>
    <cellStyle name="Normal 26 4 3" xfId="1495"/>
    <cellStyle name="Normal 26 5" xfId="1496"/>
    <cellStyle name="Normal 26 5 2" xfId="1497"/>
    <cellStyle name="Normal 26 5 3" xfId="1498"/>
    <cellStyle name="Normal 26 6" xfId="1499"/>
    <cellStyle name="Normal 26 6 2" xfId="1500"/>
    <cellStyle name="Normal 26 6 3" xfId="1501"/>
    <cellStyle name="Normal 26 7" xfId="1502"/>
    <cellStyle name="Normal 26 7 2" xfId="1503"/>
    <cellStyle name="Normal 26 7 3" xfId="1504"/>
    <cellStyle name="Normal 26 8" xfId="1505"/>
    <cellStyle name="Normal 26 8 2" xfId="1506"/>
    <cellStyle name="Normal 26 8 3" xfId="1507"/>
    <cellStyle name="Normal 26 9" xfId="1508"/>
    <cellStyle name="Normal 26 9 2" xfId="1509"/>
    <cellStyle name="Normal 26 9 3" xfId="1510"/>
    <cellStyle name="Normal 27" xfId="1511"/>
    <cellStyle name="Normal 27 10" xfId="1512"/>
    <cellStyle name="Normal 27 10 2" xfId="1513"/>
    <cellStyle name="Normal 27 10 3" xfId="1514"/>
    <cellStyle name="Normal 27 11" xfId="1515"/>
    <cellStyle name="Normal 27 11 2" xfId="1516"/>
    <cellStyle name="Normal 27 11 3" xfId="1517"/>
    <cellStyle name="Normal 27 12" xfId="1518"/>
    <cellStyle name="Normal 27 12 2" xfId="1519"/>
    <cellStyle name="Normal 27 12 3" xfId="1520"/>
    <cellStyle name="Normal 27 13" xfId="1521"/>
    <cellStyle name="Normal 27 13 2" xfId="1522"/>
    <cellStyle name="Normal 27 13 3" xfId="1523"/>
    <cellStyle name="Normal 27 14" xfId="1524"/>
    <cellStyle name="Normal 27 14 2" xfId="1525"/>
    <cellStyle name="Normal 27 14 3" xfId="1526"/>
    <cellStyle name="Normal 27 15" xfId="1527"/>
    <cellStyle name="Normal 27 15 2" xfId="1528"/>
    <cellStyle name="Normal 27 15 3" xfId="1529"/>
    <cellStyle name="Normal 27 16" xfId="1530"/>
    <cellStyle name="Normal 27 16 2" xfId="1531"/>
    <cellStyle name="Normal 27 16 3" xfId="1532"/>
    <cellStyle name="Normal 27 17" xfId="1533"/>
    <cellStyle name="Normal 27 18" xfId="1534"/>
    <cellStyle name="Normal 27 2" xfId="1535"/>
    <cellStyle name="Normal 27 2 2" xfId="1536"/>
    <cellStyle name="Normal 27 2 3" xfId="1537"/>
    <cellStyle name="Normal 27 3" xfId="1538"/>
    <cellStyle name="Normal 27 3 2" xfId="1539"/>
    <cellStyle name="Normal 27 3 3" xfId="1540"/>
    <cellStyle name="Normal 27 4" xfId="1541"/>
    <cellStyle name="Normal 27 4 2" xfId="1542"/>
    <cellStyle name="Normal 27 4 3" xfId="1543"/>
    <cellStyle name="Normal 27 5" xfId="1544"/>
    <cellStyle name="Normal 27 5 2" xfId="1545"/>
    <cellStyle name="Normal 27 5 3" xfId="1546"/>
    <cellStyle name="Normal 27 6" xfId="1547"/>
    <cellStyle name="Normal 27 6 2" xfId="1548"/>
    <cellStyle name="Normal 27 6 3" xfId="1549"/>
    <cellStyle name="Normal 27 7" xfId="1550"/>
    <cellStyle name="Normal 27 7 2" xfId="1551"/>
    <cellStyle name="Normal 27 7 3" xfId="1552"/>
    <cellStyle name="Normal 27 8" xfId="1553"/>
    <cellStyle name="Normal 27 8 2" xfId="1554"/>
    <cellStyle name="Normal 27 8 3" xfId="1555"/>
    <cellStyle name="Normal 27 9" xfId="1556"/>
    <cellStyle name="Normal 27 9 2" xfId="1557"/>
    <cellStyle name="Normal 27 9 3" xfId="1558"/>
    <cellStyle name="Normal 28 10" xfId="1559"/>
    <cellStyle name="Normal 28 10 2" xfId="1560"/>
    <cellStyle name="Normal 28 10 3" xfId="1561"/>
    <cellStyle name="Normal 28 11" xfId="1562"/>
    <cellStyle name="Normal 28 11 2" xfId="1563"/>
    <cellStyle name="Normal 28 11 3" xfId="1564"/>
    <cellStyle name="Normal 28 12" xfId="1565"/>
    <cellStyle name="Normal 28 12 2" xfId="1566"/>
    <cellStyle name="Normal 28 12 3" xfId="1567"/>
    <cellStyle name="Normal 28 13" xfId="1568"/>
    <cellStyle name="Normal 28 13 2" xfId="1569"/>
    <cellStyle name="Normal 28 13 3" xfId="1570"/>
    <cellStyle name="Normal 28 14" xfId="1571"/>
    <cellStyle name="Normal 28 14 2" xfId="1572"/>
    <cellStyle name="Normal 28 14 3" xfId="1573"/>
    <cellStyle name="Normal 28 15" xfId="1574"/>
    <cellStyle name="Normal 28 15 2" xfId="1575"/>
    <cellStyle name="Normal 28 15 3" xfId="1576"/>
    <cellStyle name="Normal 28 16" xfId="1577"/>
    <cellStyle name="Normal 28 16 2" xfId="1578"/>
    <cellStyle name="Normal 28 16 3" xfId="1579"/>
    <cellStyle name="Normal 28 2" xfId="1580"/>
    <cellStyle name="Normal 28 2 2" xfId="1581"/>
    <cellStyle name="Normal 28 2 3" xfId="1582"/>
    <cellStyle name="Normal 28 3" xfId="1583"/>
    <cellStyle name="Normal 28 3 2" xfId="1584"/>
    <cellStyle name="Normal 28 3 3" xfId="1585"/>
    <cellStyle name="Normal 28 4" xfId="1586"/>
    <cellStyle name="Normal 28 4 2" xfId="1587"/>
    <cellStyle name="Normal 28 4 3" xfId="1588"/>
    <cellStyle name="Normal 28 5" xfId="1589"/>
    <cellStyle name="Normal 28 5 2" xfId="1590"/>
    <cellStyle name="Normal 28 5 3" xfId="1591"/>
    <cellStyle name="Normal 28 6" xfId="1592"/>
    <cellStyle name="Normal 28 6 2" xfId="1593"/>
    <cellStyle name="Normal 28 6 3" xfId="1594"/>
    <cellStyle name="Normal 28 7" xfId="1595"/>
    <cellStyle name="Normal 28 7 2" xfId="1596"/>
    <cellStyle name="Normal 28 7 3" xfId="1597"/>
    <cellStyle name="Normal 28 8" xfId="1598"/>
    <cellStyle name="Normal 28 8 2" xfId="1599"/>
    <cellStyle name="Normal 28 8 3" xfId="1600"/>
    <cellStyle name="Normal 28 9" xfId="1601"/>
    <cellStyle name="Normal 28 9 2" xfId="1602"/>
    <cellStyle name="Normal 28 9 3" xfId="1603"/>
    <cellStyle name="Normal 29" xfId="1604"/>
    <cellStyle name="Normal 29 10" xfId="1605"/>
    <cellStyle name="Normal 29 11" xfId="1606"/>
    <cellStyle name="Normal 29 12" xfId="1607"/>
    <cellStyle name="Normal 29 13" xfId="1608"/>
    <cellStyle name="Normal 29 14" xfId="1609"/>
    <cellStyle name="Normal 29 15" xfId="1610"/>
    <cellStyle name="Normal 29 16" xfId="1611"/>
    <cellStyle name="Normal 29 2" xfId="1612"/>
    <cellStyle name="Normal 29 3" xfId="1613"/>
    <cellStyle name="Normal 29 4" xfId="1614"/>
    <cellStyle name="Normal 29 5" xfId="1615"/>
    <cellStyle name="Normal 29 6" xfId="1616"/>
    <cellStyle name="Normal 29 7" xfId="1617"/>
    <cellStyle name="Normal 29 8" xfId="1618"/>
    <cellStyle name="Normal 29 9" xfId="1619"/>
    <cellStyle name="Normal 3" xfId="17"/>
    <cellStyle name="Normal 3 10" xfId="317"/>
    <cellStyle name="Normal 3 11" xfId="318"/>
    <cellStyle name="Normal 3 12" xfId="319"/>
    <cellStyle name="Normal 3 13" xfId="320"/>
    <cellStyle name="Normal 3 14" xfId="321"/>
    <cellStyle name="Normal 3 15" xfId="322"/>
    <cellStyle name="Normal 3 16" xfId="323"/>
    <cellStyle name="Normal 3 16 2" xfId="324"/>
    <cellStyle name="Normal 3 16 2 2" xfId="325"/>
    <cellStyle name="Normal 3 16 3" xfId="326"/>
    <cellStyle name="Normal 3 16 4" xfId="327"/>
    <cellStyle name="Normal 3 17" xfId="328"/>
    <cellStyle name="Normal 3 18" xfId="329"/>
    <cellStyle name="Normal 3 18 2" xfId="330"/>
    <cellStyle name="Normal 3 19" xfId="331"/>
    <cellStyle name="Normal 3 19 2" xfId="332"/>
    <cellStyle name="Normal 3 2" xfId="18"/>
    <cellStyle name="Normal 3 2 10" xfId="1620"/>
    <cellStyle name="Normal 3 2 11" xfId="1621"/>
    <cellStyle name="Normal 3 2 12" xfId="1622"/>
    <cellStyle name="Normal 3 2 13" xfId="1623"/>
    <cellStyle name="Normal 3 2 14" xfId="1624"/>
    <cellStyle name="Normal 3 2 15" xfId="1625"/>
    <cellStyle name="Normal 3 2 16" xfId="1626"/>
    <cellStyle name="Normal 3 2 17" xfId="1627"/>
    <cellStyle name="Normal 3 2 18" xfId="1628"/>
    <cellStyle name="Normal 3 2 19" xfId="1629"/>
    <cellStyle name="Normal 3 2 2" xfId="333"/>
    <cellStyle name="Normal 3 2 2 2" xfId="2369"/>
    <cellStyle name="Normal 3 2 20" xfId="1630"/>
    <cellStyle name="Normal 3 2 21" xfId="1631"/>
    <cellStyle name="Normal 3 2 22" xfId="1632"/>
    <cellStyle name="Normal 3 2 3" xfId="1633"/>
    <cellStyle name="Normal 3 2 4" xfId="1634"/>
    <cellStyle name="Normal 3 2 5" xfId="1635"/>
    <cellStyle name="Normal 3 2 6" xfId="1636"/>
    <cellStyle name="Normal 3 2 7" xfId="1637"/>
    <cellStyle name="Normal 3 2 8" xfId="1638"/>
    <cellStyle name="Normal 3 2 9" xfId="1639"/>
    <cellStyle name="Normal 3 20" xfId="1640"/>
    <cellStyle name="Normal 3 21" xfId="1641"/>
    <cellStyle name="Normal 3 22" xfId="1642"/>
    <cellStyle name="Normal 3 23" xfId="1643"/>
    <cellStyle name="Normal 3 3" xfId="19"/>
    <cellStyle name="Normal 3 4" xfId="334"/>
    <cellStyle name="Normal 3 5" xfId="335"/>
    <cellStyle name="Normal 3 6" xfId="336"/>
    <cellStyle name="Normal 3 7" xfId="337"/>
    <cellStyle name="Normal 3 8" xfId="338"/>
    <cellStyle name="Normal 3 9" xfId="339"/>
    <cellStyle name="Normal 30 10" xfId="1644"/>
    <cellStyle name="Normal 30 11" xfId="1645"/>
    <cellStyle name="Normal 30 12" xfId="1646"/>
    <cellStyle name="Normal 30 13" xfId="1647"/>
    <cellStyle name="Normal 30 14" xfId="1648"/>
    <cellStyle name="Normal 30 15" xfId="1649"/>
    <cellStyle name="Normal 30 16" xfId="1650"/>
    <cellStyle name="Normal 30 2" xfId="1651"/>
    <cellStyle name="Normal 30 3" xfId="1652"/>
    <cellStyle name="Normal 30 4" xfId="1653"/>
    <cellStyle name="Normal 30 5" xfId="1654"/>
    <cellStyle name="Normal 30 6" xfId="1655"/>
    <cellStyle name="Normal 30 7" xfId="1656"/>
    <cellStyle name="Normal 30 8" xfId="1657"/>
    <cellStyle name="Normal 30 9" xfId="1658"/>
    <cellStyle name="Normal 31 10" xfId="1659"/>
    <cellStyle name="Normal 31 11" xfId="1660"/>
    <cellStyle name="Normal 31 12" xfId="1661"/>
    <cellStyle name="Normal 31 13" xfId="1662"/>
    <cellStyle name="Normal 31 14" xfId="1663"/>
    <cellStyle name="Normal 31 15" xfId="1664"/>
    <cellStyle name="Normal 31 16" xfId="1665"/>
    <cellStyle name="Normal 31 2" xfId="1666"/>
    <cellStyle name="Normal 31 3" xfId="1667"/>
    <cellStyle name="Normal 31 4" xfId="1668"/>
    <cellStyle name="Normal 31 5" xfId="1669"/>
    <cellStyle name="Normal 31 6" xfId="1670"/>
    <cellStyle name="Normal 31 7" xfId="1671"/>
    <cellStyle name="Normal 31 8" xfId="1672"/>
    <cellStyle name="Normal 31 9" xfId="1673"/>
    <cellStyle name="Normal 32 10" xfId="1674"/>
    <cellStyle name="Normal 32 11" xfId="1675"/>
    <cellStyle name="Normal 32 12" xfId="1676"/>
    <cellStyle name="Normal 32 13" xfId="1677"/>
    <cellStyle name="Normal 32 14" xfId="1678"/>
    <cellStyle name="Normal 32 15" xfId="1679"/>
    <cellStyle name="Normal 32 16" xfId="1680"/>
    <cellStyle name="Normal 32 2" xfId="1681"/>
    <cellStyle name="Normal 32 3" xfId="1682"/>
    <cellStyle name="Normal 32 4" xfId="1683"/>
    <cellStyle name="Normal 32 5" xfId="1684"/>
    <cellStyle name="Normal 32 6" xfId="1685"/>
    <cellStyle name="Normal 32 7" xfId="1686"/>
    <cellStyle name="Normal 32 8" xfId="1687"/>
    <cellStyle name="Normal 32 9" xfId="1688"/>
    <cellStyle name="Normal 33 10" xfId="1689"/>
    <cellStyle name="Normal 33 11" xfId="1690"/>
    <cellStyle name="Normal 33 12" xfId="1691"/>
    <cellStyle name="Normal 33 13" xfId="1692"/>
    <cellStyle name="Normal 33 14" xfId="1693"/>
    <cellStyle name="Normal 33 15" xfId="1694"/>
    <cellStyle name="Normal 33 16" xfId="1695"/>
    <cellStyle name="Normal 33 2" xfId="1696"/>
    <cellStyle name="Normal 33 3" xfId="1697"/>
    <cellStyle name="Normal 33 4" xfId="1698"/>
    <cellStyle name="Normal 33 5" xfId="1699"/>
    <cellStyle name="Normal 33 6" xfId="1700"/>
    <cellStyle name="Normal 33 7" xfId="1701"/>
    <cellStyle name="Normal 33 8" xfId="1702"/>
    <cellStyle name="Normal 33 9" xfId="1703"/>
    <cellStyle name="Normal 34 10" xfId="1704"/>
    <cellStyle name="Normal 34 10 2" xfId="1705"/>
    <cellStyle name="Normal 34 10 3" xfId="1706"/>
    <cellStyle name="Normal 34 11" xfId="1707"/>
    <cellStyle name="Normal 34 11 2" xfId="1708"/>
    <cellStyle name="Normal 34 11 3" xfId="1709"/>
    <cellStyle name="Normal 34 12" xfId="1710"/>
    <cellStyle name="Normal 34 12 2" xfId="1711"/>
    <cellStyle name="Normal 34 12 3" xfId="1712"/>
    <cellStyle name="Normal 34 13" xfId="1713"/>
    <cellStyle name="Normal 34 13 2" xfId="1714"/>
    <cellStyle name="Normal 34 13 3" xfId="1715"/>
    <cellStyle name="Normal 34 14" xfId="1716"/>
    <cellStyle name="Normal 34 14 2" xfId="1717"/>
    <cellStyle name="Normal 34 14 3" xfId="1718"/>
    <cellStyle name="Normal 34 15" xfId="1719"/>
    <cellStyle name="Normal 34 15 2" xfId="1720"/>
    <cellStyle name="Normal 34 15 3" xfId="1721"/>
    <cellStyle name="Normal 34 16" xfId="1722"/>
    <cellStyle name="Normal 34 16 2" xfId="1723"/>
    <cellStyle name="Normal 34 16 3" xfId="1724"/>
    <cellStyle name="Normal 34 2" xfId="1725"/>
    <cellStyle name="Normal 34 2 2" xfId="1726"/>
    <cellStyle name="Normal 34 2 3" xfId="1727"/>
    <cellStyle name="Normal 34 3" xfId="1728"/>
    <cellStyle name="Normal 34 3 2" xfId="1729"/>
    <cellStyle name="Normal 34 3 3" xfId="1730"/>
    <cellStyle name="Normal 34 4" xfId="1731"/>
    <cellStyle name="Normal 34 4 2" xfId="1732"/>
    <cellStyle name="Normal 34 4 3" xfId="1733"/>
    <cellStyle name="Normal 34 5" xfId="1734"/>
    <cellStyle name="Normal 34 5 2" xfId="1735"/>
    <cellStyle name="Normal 34 5 3" xfId="1736"/>
    <cellStyle name="Normal 34 6" xfId="1737"/>
    <cellStyle name="Normal 34 6 2" xfId="1738"/>
    <cellStyle name="Normal 34 6 3" xfId="1739"/>
    <cellStyle name="Normal 34 7" xfId="1740"/>
    <cellStyle name="Normal 34 7 2" xfId="1741"/>
    <cellStyle name="Normal 34 7 3" xfId="1742"/>
    <cellStyle name="Normal 34 8" xfId="1743"/>
    <cellStyle name="Normal 34 8 2" xfId="1744"/>
    <cellStyle name="Normal 34 8 3" xfId="1745"/>
    <cellStyle name="Normal 34 9" xfId="1746"/>
    <cellStyle name="Normal 34 9 2" xfId="1747"/>
    <cellStyle name="Normal 34 9 3" xfId="1748"/>
    <cellStyle name="Normal 35" xfId="1749"/>
    <cellStyle name="Normal 35 10" xfId="1750"/>
    <cellStyle name="Normal 35 10 2" xfId="1751"/>
    <cellStyle name="Normal 35 10 3" xfId="1752"/>
    <cellStyle name="Normal 35 11" xfId="1753"/>
    <cellStyle name="Normal 35 11 2" xfId="1754"/>
    <cellStyle name="Normal 35 11 3" xfId="1755"/>
    <cellStyle name="Normal 35 12" xfId="1756"/>
    <cellStyle name="Normal 35 12 2" xfId="1757"/>
    <cellStyle name="Normal 35 12 3" xfId="1758"/>
    <cellStyle name="Normal 35 13" xfId="1759"/>
    <cellStyle name="Normal 35 13 2" xfId="1760"/>
    <cellStyle name="Normal 35 13 3" xfId="1761"/>
    <cellStyle name="Normal 35 14" xfId="1762"/>
    <cellStyle name="Normal 35 14 2" xfId="1763"/>
    <cellStyle name="Normal 35 14 3" xfId="1764"/>
    <cellStyle name="Normal 35 15" xfId="1765"/>
    <cellStyle name="Normal 35 15 2" xfId="1766"/>
    <cellStyle name="Normal 35 15 3" xfId="1767"/>
    <cellStyle name="Normal 35 16" xfId="1768"/>
    <cellStyle name="Normal 35 16 2" xfId="1769"/>
    <cellStyle name="Normal 35 16 3" xfId="1770"/>
    <cellStyle name="Normal 35 17" xfId="1771"/>
    <cellStyle name="Normal 35 18" xfId="1772"/>
    <cellStyle name="Normal 35 19" xfId="1773"/>
    <cellStyle name="Normal 35 2" xfId="1774"/>
    <cellStyle name="Normal 35 2 2" xfId="1775"/>
    <cellStyle name="Normal 35 2 3" xfId="1776"/>
    <cellStyle name="Normal 35 20" xfId="1777"/>
    <cellStyle name="Normal 35 21" xfId="1778"/>
    <cellStyle name="Normal 35 22" xfId="1779"/>
    <cellStyle name="Normal 35 23" xfId="1780"/>
    <cellStyle name="Normal 35 24" xfId="1781"/>
    <cellStyle name="Normal 35 3" xfId="1782"/>
    <cellStyle name="Normal 35 3 2" xfId="1783"/>
    <cellStyle name="Normal 35 3 3" xfId="1784"/>
    <cellStyle name="Normal 35 4" xfId="1785"/>
    <cellStyle name="Normal 35 4 2" xfId="1786"/>
    <cellStyle name="Normal 35 4 3" xfId="1787"/>
    <cellStyle name="Normal 35 5" xfId="1788"/>
    <cellStyle name="Normal 35 5 2" xfId="1789"/>
    <cellStyle name="Normal 35 5 3" xfId="1790"/>
    <cellStyle name="Normal 35 6" xfId="1791"/>
    <cellStyle name="Normal 35 6 2" xfId="1792"/>
    <cellStyle name="Normal 35 6 3" xfId="1793"/>
    <cellStyle name="Normal 35 7" xfId="1794"/>
    <cellStyle name="Normal 35 7 2" xfId="1795"/>
    <cellStyle name="Normal 35 7 3" xfId="1796"/>
    <cellStyle name="Normal 35 8" xfId="1797"/>
    <cellStyle name="Normal 35 8 2" xfId="1798"/>
    <cellStyle name="Normal 35 8 3" xfId="1799"/>
    <cellStyle name="Normal 35 9" xfId="1800"/>
    <cellStyle name="Normal 35 9 2" xfId="1801"/>
    <cellStyle name="Normal 35 9 3" xfId="1802"/>
    <cellStyle name="Normal 36 10" xfId="1803"/>
    <cellStyle name="Normal 36 11" xfId="1804"/>
    <cellStyle name="Normal 36 12" xfId="1805"/>
    <cellStyle name="Normal 36 13" xfId="1806"/>
    <cellStyle name="Normal 36 14" xfId="1807"/>
    <cellStyle name="Normal 36 15" xfId="1808"/>
    <cellStyle name="Normal 36 16" xfId="1809"/>
    <cellStyle name="Normal 36 2" xfId="1810"/>
    <cellStyle name="Normal 36 3" xfId="1811"/>
    <cellStyle name="Normal 36 4" xfId="1812"/>
    <cellStyle name="Normal 36 5" xfId="1813"/>
    <cellStyle name="Normal 36 6" xfId="1814"/>
    <cellStyle name="Normal 36 7" xfId="1815"/>
    <cellStyle name="Normal 36 8" xfId="1816"/>
    <cellStyle name="Normal 36 9" xfId="1817"/>
    <cellStyle name="Normal 37" xfId="1818"/>
    <cellStyle name="Normal 37 2" xfId="1819"/>
    <cellStyle name="Normal 38" xfId="1820"/>
    <cellStyle name="Normal 38 2" xfId="1821"/>
    <cellStyle name="Normal 39" xfId="1822"/>
    <cellStyle name="Normal 39 2" xfId="1823"/>
    <cellStyle name="Normal 39 3" xfId="1824"/>
    <cellStyle name="Normal 4" xfId="20"/>
    <cellStyle name="Normal 4 10" xfId="1825"/>
    <cellStyle name="Normal 4 10 2" xfId="1826"/>
    <cellStyle name="Normal 4 10 3" xfId="1827"/>
    <cellStyle name="Normal 4 11" xfId="1828"/>
    <cellStyle name="Normal 4 11 2" xfId="1829"/>
    <cellStyle name="Normal 4 11 3" xfId="1830"/>
    <cellStyle name="Normal 4 12" xfId="1831"/>
    <cellStyle name="Normal 4 12 2" xfId="1832"/>
    <cellStyle name="Normal 4 12 3" xfId="1833"/>
    <cellStyle name="Normal 4 13" xfId="1834"/>
    <cellStyle name="Normal 4 13 2" xfId="1835"/>
    <cellStyle name="Normal 4 13 3" xfId="1836"/>
    <cellStyle name="Normal 4 14" xfId="1837"/>
    <cellStyle name="Normal 4 14 2" xfId="1838"/>
    <cellStyle name="Normal 4 14 3" xfId="1839"/>
    <cellStyle name="Normal 4 15" xfId="1840"/>
    <cellStyle name="Normal 4 15 2" xfId="1841"/>
    <cellStyle name="Normal 4 15 3" xfId="1842"/>
    <cellStyle name="Normal 4 16" xfId="1843"/>
    <cellStyle name="Normal 4 16 2" xfId="1844"/>
    <cellStyle name="Normal 4 16 3" xfId="1845"/>
    <cellStyle name="Normal 4 17" xfId="1846"/>
    <cellStyle name="Normal 4 17 2" xfId="1847"/>
    <cellStyle name="Normal 4 17 3" xfId="1848"/>
    <cellStyle name="Normal 4 18" xfId="1849"/>
    <cellStyle name="Normal 4 18 2" xfId="1850"/>
    <cellStyle name="Normal 4 18 3" xfId="1851"/>
    <cellStyle name="Normal 4 19" xfId="1852"/>
    <cellStyle name="Normal 4 19 2" xfId="1853"/>
    <cellStyle name="Normal 4 19 3" xfId="1854"/>
    <cellStyle name="Normal 4 2" xfId="21"/>
    <cellStyle name="Normal 4 2 2" xfId="340"/>
    <cellStyle name="Normal 4 2 2 2" xfId="341"/>
    <cellStyle name="Normal 4 2 2 3" xfId="1855"/>
    <cellStyle name="Normal 4 2 3" xfId="342"/>
    <cellStyle name="Normal 4 2 3 2" xfId="1856"/>
    <cellStyle name="Normal 4 2 4" xfId="343"/>
    <cellStyle name="Normal 4 2 4 2" xfId="344"/>
    <cellStyle name="Normal 4 2 5" xfId="345"/>
    <cellStyle name="Normal 4 2 5 2" xfId="346"/>
    <cellStyle name="Normal 4 2 6" xfId="347"/>
    <cellStyle name="Normal 4 2 7" xfId="348"/>
    <cellStyle name="Normal 4 2 8" xfId="1857"/>
    <cellStyle name="Normal 4 2 9" xfId="1858"/>
    <cellStyle name="Normal 4 20" xfId="1859"/>
    <cellStyle name="Normal 4 20 2" xfId="1860"/>
    <cellStyle name="Normal 4 20 3" xfId="1861"/>
    <cellStyle name="Normal 4 21" xfId="1862"/>
    <cellStyle name="Normal 4 21 2" xfId="1863"/>
    <cellStyle name="Normal 4 21 3" xfId="1864"/>
    <cellStyle name="Normal 4 22" xfId="1865"/>
    <cellStyle name="Normal 4 22 2" xfId="1866"/>
    <cellStyle name="Normal 4 22 3" xfId="1867"/>
    <cellStyle name="Normal 4 23" xfId="1868"/>
    <cellStyle name="Normal 4 23 2" xfId="1869"/>
    <cellStyle name="Normal 4 23 3" xfId="1870"/>
    <cellStyle name="Normal 4 24" xfId="1871"/>
    <cellStyle name="Normal 4 24 2" xfId="1872"/>
    <cellStyle name="Normal 4 24 3" xfId="1873"/>
    <cellStyle name="Normal 4 25" xfId="1874"/>
    <cellStyle name="Normal 4 25 2" xfId="1875"/>
    <cellStyle name="Normal 4 25 3" xfId="1876"/>
    <cellStyle name="Normal 4 26" xfId="1877"/>
    <cellStyle name="Normal 4 27" xfId="1878"/>
    <cellStyle name="Normal 4 28" xfId="1879"/>
    <cellStyle name="Normal 4 29" xfId="1880"/>
    <cellStyle name="Normal 4 3" xfId="22"/>
    <cellStyle name="Normal 4 3 2" xfId="349"/>
    <cellStyle name="Normal 4 3 2 2" xfId="350"/>
    <cellStyle name="Normal 4 3 3" xfId="351"/>
    <cellStyle name="Normal 4 3 3 2" xfId="352"/>
    <cellStyle name="Normal 4 3 4" xfId="353"/>
    <cellStyle name="Normal 4 3 5" xfId="354"/>
    <cellStyle name="Normal 4 3 6" xfId="355"/>
    <cellStyle name="Normal 4 30" xfId="1881"/>
    <cellStyle name="Normal 4 31" xfId="1882"/>
    <cellStyle name="Normal 4 32" xfId="1883"/>
    <cellStyle name="Normal 4 33" xfId="1884"/>
    <cellStyle name="Normal 4 34" xfId="1885"/>
    <cellStyle name="Normal 4 35" xfId="1886"/>
    <cellStyle name="Normal 4 36" xfId="1887"/>
    <cellStyle name="Normal 4 37" xfId="1888"/>
    <cellStyle name="Normal 4 38" xfId="1889"/>
    <cellStyle name="Normal 4 39" xfId="1890"/>
    <cellStyle name="Normal 4 4" xfId="356"/>
    <cellStyle name="Normal 4 4 2" xfId="357"/>
    <cellStyle name="Normal 4 4 3" xfId="1891"/>
    <cellStyle name="Normal 4 40" xfId="1892"/>
    <cellStyle name="Normal 4 41" xfId="1893"/>
    <cellStyle name="Normal 4 41 2" xfId="1894"/>
    <cellStyle name="Normal 4 41 3" xfId="1895"/>
    <cellStyle name="Normal 4 42" xfId="1896"/>
    <cellStyle name="Normal 4 42 2" xfId="1897"/>
    <cellStyle name="Normal 4 42 3" xfId="1898"/>
    <cellStyle name="Normal 4 43" xfId="1899"/>
    <cellStyle name="Normal 4 44" xfId="1900"/>
    <cellStyle name="Normal 4 45" xfId="1901"/>
    <cellStyle name="Normal 4 46" xfId="1902"/>
    <cellStyle name="Normal 4 5" xfId="358"/>
    <cellStyle name="Normal 4 5 2" xfId="1903"/>
    <cellStyle name="Normal 4 5 3" xfId="1904"/>
    <cellStyle name="Normal 4 6" xfId="1905"/>
    <cellStyle name="Normal 4 6 2" xfId="1906"/>
    <cellStyle name="Normal 4 6 3" xfId="1907"/>
    <cellStyle name="Normal 4 7" xfId="1908"/>
    <cellStyle name="Normal 4 7 2" xfId="1909"/>
    <cellStyle name="Normal 4 7 3" xfId="1910"/>
    <cellStyle name="Normal 4 8" xfId="1911"/>
    <cellStyle name="Normal 4 8 2" xfId="1912"/>
    <cellStyle name="Normal 4 8 3" xfId="1913"/>
    <cellStyle name="Normal 4 9" xfId="1914"/>
    <cellStyle name="Normal 4 9 2" xfId="1915"/>
    <cellStyle name="Normal 4 9 3" xfId="1916"/>
    <cellStyle name="Normal 40" xfId="1917"/>
    <cellStyle name="Normal 40 2" xfId="1918"/>
    <cellStyle name="Normal 40 3" xfId="1919"/>
    <cellStyle name="Normal 41" xfId="1920"/>
    <cellStyle name="Normal 41 2" xfId="1921"/>
    <cellStyle name="Normal 41 3" xfId="1922"/>
    <cellStyle name="Normal 42" xfId="1923"/>
    <cellStyle name="Normal 42 2" xfId="1924"/>
    <cellStyle name="Normal 42 3" xfId="1925"/>
    <cellStyle name="Normal 5" xfId="23"/>
    <cellStyle name="Normal 5 10" xfId="1926"/>
    <cellStyle name="Normal 5 10 2" xfId="1927"/>
    <cellStyle name="Normal 5 10 3" xfId="1928"/>
    <cellStyle name="Normal 5 10 4" xfId="1929"/>
    <cellStyle name="Normal 5 11" xfId="1930"/>
    <cellStyle name="Normal 5 11 2" xfId="1931"/>
    <cellStyle name="Normal 5 11 3" xfId="1932"/>
    <cellStyle name="Normal 5 12" xfId="1933"/>
    <cellStyle name="Normal 5 12 2" xfId="1934"/>
    <cellStyle name="Normal 5 12 3" xfId="1935"/>
    <cellStyle name="Normal 5 13" xfId="1936"/>
    <cellStyle name="Normal 5 13 2" xfId="1937"/>
    <cellStyle name="Normal 5 13 3" xfId="1938"/>
    <cellStyle name="Normal 5 14" xfId="1939"/>
    <cellStyle name="Normal 5 14 2" xfId="1940"/>
    <cellStyle name="Normal 5 14 3" xfId="1941"/>
    <cellStyle name="Normal 5 15" xfId="1942"/>
    <cellStyle name="Normal 5 15 2" xfId="1943"/>
    <cellStyle name="Normal 5 15 3" xfId="1944"/>
    <cellStyle name="Normal 5 16" xfId="1945"/>
    <cellStyle name="Normal 5 16 2" xfId="1946"/>
    <cellStyle name="Normal 5 16 3" xfId="1947"/>
    <cellStyle name="Normal 5 17" xfId="1948"/>
    <cellStyle name="Normal 5 17 2" xfId="1949"/>
    <cellStyle name="Normal 5 17 3" xfId="1950"/>
    <cellStyle name="Normal 5 18" xfId="1951"/>
    <cellStyle name="Normal 5 18 2" xfId="1952"/>
    <cellStyle name="Normal 5 18 3" xfId="1953"/>
    <cellStyle name="Normal 5 19" xfId="1954"/>
    <cellStyle name="Normal 5 19 2" xfId="1955"/>
    <cellStyle name="Normal 5 19 3" xfId="1956"/>
    <cellStyle name="Normal 5 2" xfId="359"/>
    <cellStyle name="Normal 5 2 2" xfId="360"/>
    <cellStyle name="Normal 5 2 2 2" xfId="1957"/>
    <cellStyle name="Normal 5 2 2 3" xfId="1958"/>
    <cellStyle name="Normal 5 2 3" xfId="361"/>
    <cellStyle name="Normal 5 2 4" xfId="1959"/>
    <cellStyle name="Normal 5 20" xfId="1960"/>
    <cellStyle name="Normal 5 20 2" xfId="1961"/>
    <cellStyle name="Normal 5 20 3" xfId="1962"/>
    <cellStyle name="Normal 5 21" xfId="1963"/>
    <cellStyle name="Normal 5 21 2" xfId="1964"/>
    <cellStyle name="Normal 5 21 3" xfId="1965"/>
    <cellStyle name="Normal 5 22" xfId="1966"/>
    <cellStyle name="Normal 5 23" xfId="1967"/>
    <cellStyle name="Normal 5 24" xfId="1968"/>
    <cellStyle name="Normal 5 25" xfId="1969"/>
    <cellStyle name="Normal 5 25 2" xfId="1970"/>
    <cellStyle name="Normal 5 25 3" xfId="1971"/>
    <cellStyle name="Normal 5 26" xfId="1972"/>
    <cellStyle name="Normal 5 26 2" xfId="1973"/>
    <cellStyle name="Normal 5 26 3" xfId="1974"/>
    <cellStyle name="Normal 5 27" xfId="1975"/>
    <cellStyle name="Normal 5 27 2" xfId="1976"/>
    <cellStyle name="Normal 5 27 3" xfId="1977"/>
    <cellStyle name="Normal 5 28" xfId="1978"/>
    <cellStyle name="Normal 5 28 2" xfId="1979"/>
    <cellStyle name="Normal 5 28 3" xfId="1980"/>
    <cellStyle name="Normal 5 29" xfId="1981"/>
    <cellStyle name="Normal 5 29 2" xfId="1982"/>
    <cellStyle name="Normal 5 29 3" xfId="1983"/>
    <cellStyle name="Normal 5 3" xfId="362"/>
    <cellStyle name="Normal 5 3 2" xfId="363"/>
    <cellStyle name="Normal 5 3 3" xfId="1984"/>
    <cellStyle name="Normal 5 30" xfId="1985"/>
    <cellStyle name="Normal 5 30 2" xfId="1986"/>
    <cellStyle name="Normal 5 30 3" xfId="1987"/>
    <cellStyle name="Normal 5 31" xfId="1988"/>
    <cellStyle name="Normal 5 31 2" xfId="1989"/>
    <cellStyle name="Normal 5 31 3" xfId="1990"/>
    <cellStyle name="Normal 5 32" xfId="1991"/>
    <cellStyle name="Normal 5 32 2" xfId="1992"/>
    <cellStyle name="Normal 5 32 3" xfId="1993"/>
    <cellStyle name="Normal 5 33" xfId="1994"/>
    <cellStyle name="Normal 5 34" xfId="1995"/>
    <cellStyle name="Normal 5 35" xfId="1996"/>
    <cellStyle name="Normal 5 36" xfId="1997"/>
    <cellStyle name="Normal 5 37" xfId="1998"/>
    <cellStyle name="Normal 5 38" xfId="1999"/>
    <cellStyle name="Normal 5 39" xfId="2000"/>
    <cellStyle name="Normal 5 39 2" xfId="2001"/>
    <cellStyle name="Normal 5 39 3" xfId="2002"/>
    <cellStyle name="Normal 5 4" xfId="364"/>
    <cellStyle name="Normal 5 4 2" xfId="365"/>
    <cellStyle name="Normal 5 4 3" xfId="2003"/>
    <cellStyle name="Normal 5 4 4" xfId="2004"/>
    <cellStyle name="Normal 5 4 5" xfId="2005"/>
    <cellStyle name="Normal 5 40" xfId="2006"/>
    <cellStyle name="Normal 5 40 2" xfId="2007"/>
    <cellStyle name="Normal 5 40 3" xfId="2008"/>
    <cellStyle name="Normal 5 41" xfId="2009"/>
    <cellStyle name="Normal 5 41 2" xfId="2010"/>
    <cellStyle name="Normal 5 41 3" xfId="2011"/>
    <cellStyle name="Normal 5 42" xfId="2012"/>
    <cellStyle name="Normal 5 42 2" xfId="2013"/>
    <cellStyle name="Normal 5 42 3" xfId="2014"/>
    <cellStyle name="Normal 5 43" xfId="2015"/>
    <cellStyle name="Normal 5 43 2" xfId="2016"/>
    <cellStyle name="Normal 5 43 3" xfId="2017"/>
    <cellStyle name="Normal 5 44" xfId="2018"/>
    <cellStyle name="Normal 5 44 2" xfId="2019"/>
    <cellStyle name="Normal 5 44 3" xfId="2020"/>
    <cellStyle name="Normal 5 45" xfId="2021"/>
    <cellStyle name="Normal 5 45 2" xfId="2022"/>
    <cellStyle name="Normal 5 45 3" xfId="2023"/>
    <cellStyle name="Normal 5 46" xfId="2024"/>
    <cellStyle name="Normal 5 46 2" xfId="2025"/>
    <cellStyle name="Normal 5 46 3" xfId="2026"/>
    <cellStyle name="Normal 5 47" xfId="2027"/>
    <cellStyle name="Normal 5 47 2" xfId="2028"/>
    <cellStyle name="Normal 5 47 3" xfId="2029"/>
    <cellStyle name="Normal 5 48" xfId="2030"/>
    <cellStyle name="Normal 5 48 2" xfId="2031"/>
    <cellStyle name="Normal 5 48 3" xfId="2032"/>
    <cellStyle name="Normal 5 49" xfId="2033"/>
    <cellStyle name="Normal 5 49 2" xfId="2034"/>
    <cellStyle name="Normal 5 49 3" xfId="2035"/>
    <cellStyle name="Normal 5 5" xfId="366"/>
    <cellStyle name="Normal 5 5 2" xfId="2036"/>
    <cellStyle name="Normal 5 5 3" xfId="2037"/>
    <cellStyle name="Normal 5 5 4" xfId="2038"/>
    <cellStyle name="Normal 5 5 5" xfId="2039"/>
    <cellStyle name="Normal 5 50" xfId="2040"/>
    <cellStyle name="Normal 5 50 2" xfId="2041"/>
    <cellStyle name="Normal 5 50 3" xfId="2042"/>
    <cellStyle name="Normal 5 51" xfId="2043"/>
    <cellStyle name="Normal 5 52" xfId="2044"/>
    <cellStyle name="Normal 5 53" xfId="2045"/>
    <cellStyle name="Normal 5 54" xfId="2046"/>
    <cellStyle name="Normal 5 55" xfId="2047"/>
    <cellStyle name="Normal 5 6" xfId="2048"/>
    <cellStyle name="Normal 5 6 2" xfId="2049"/>
    <cellStyle name="Normal 5 6 3" xfId="2050"/>
    <cellStyle name="Normal 5 6 4" xfId="2051"/>
    <cellStyle name="Normal 5 7" xfId="2052"/>
    <cellStyle name="Normal 5 7 2" xfId="2053"/>
    <cellStyle name="Normal 5 7 3" xfId="2054"/>
    <cellStyle name="Normal 5 7 4" xfId="2055"/>
    <cellStyle name="Normal 5 8" xfId="2056"/>
    <cellStyle name="Normal 5 8 2" xfId="2057"/>
    <cellStyle name="Normal 5 8 3" xfId="2058"/>
    <cellStyle name="Normal 5 8 4" xfId="2059"/>
    <cellStyle name="Normal 5 9" xfId="2060"/>
    <cellStyle name="Normal 5 9 2" xfId="2061"/>
    <cellStyle name="Normal 5 9 3" xfId="2062"/>
    <cellStyle name="Normal 5 9 4" xfId="2063"/>
    <cellStyle name="Normal 6" xfId="24"/>
    <cellStyle name="Normal 6 10" xfId="2064"/>
    <cellStyle name="Normal 6 10 2" xfId="2065"/>
    <cellStyle name="Normal 6 10 3" xfId="2066"/>
    <cellStyle name="Normal 6 10 4" xfId="2067"/>
    <cellStyle name="Normal 6 11" xfId="2068"/>
    <cellStyle name="Normal 6 11 2" xfId="2069"/>
    <cellStyle name="Normal 6 11 3" xfId="2070"/>
    <cellStyle name="Normal 6 11 4" xfId="2071"/>
    <cellStyle name="Normal 6 12" xfId="2072"/>
    <cellStyle name="Normal 6 12 2" xfId="2073"/>
    <cellStyle name="Normal 6 12 3" xfId="2074"/>
    <cellStyle name="Normal 6 13" xfId="2075"/>
    <cellStyle name="Normal 6 13 2" xfId="2076"/>
    <cellStyle name="Normal 6 13 3" xfId="2077"/>
    <cellStyle name="Normal 6 14" xfId="2078"/>
    <cellStyle name="Normal 6 14 2" xfId="2079"/>
    <cellStyle name="Normal 6 14 3" xfId="2080"/>
    <cellStyle name="Normal 6 15" xfId="2081"/>
    <cellStyle name="Normal 6 15 2" xfId="2082"/>
    <cellStyle name="Normal 6 15 3" xfId="2083"/>
    <cellStyle name="Normal 6 16" xfId="2084"/>
    <cellStyle name="Normal 6 16 2" xfId="2085"/>
    <cellStyle name="Normal 6 16 3" xfId="2086"/>
    <cellStyle name="Normal 6 17" xfId="2087"/>
    <cellStyle name="Normal 6 17 2" xfId="2088"/>
    <cellStyle name="Normal 6 17 3" xfId="2089"/>
    <cellStyle name="Normal 6 18" xfId="2090"/>
    <cellStyle name="Normal 6 18 2" xfId="2091"/>
    <cellStyle name="Normal 6 18 3" xfId="2092"/>
    <cellStyle name="Normal 6 19" xfId="2093"/>
    <cellStyle name="Normal 6 19 2" xfId="2094"/>
    <cellStyle name="Normal 6 19 3" xfId="2095"/>
    <cellStyle name="Normal 6 2" xfId="367"/>
    <cellStyle name="Normal 6 2 10" xfId="2096"/>
    <cellStyle name="Normal 6 2 11" xfId="2097"/>
    <cellStyle name="Normal 6 2 12" xfId="2098"/>
    <cellStyle name="Normal 6 2 13" xfId="2099"/>
    <cellStyle name="Normal 6 2 14" xfId="2100"/>
    <cellStyle name="Normal 6 2 15" xfId="2101"/>
    <cellStyle name="Normal 6 2 16" xfId="2102"/>
    <cellStyle name="Normal 6 2 17" xfId="2103"/>
    <cellStyle name="Normal 6 2 2" xfId="368"/>
    <cellStyle name="Normal 6 2 3" xfId="369"/>
    <cellStyle name="Normal 6 2 4" xfId="2104"/>
    <cellStyle name="Normal 6 2 5" xfId="2105"/>
    <cellStyle name="Normal 6 2 6" xfId="2106"/>
    <cellStyle name="Normal 6 2 7" xfId="2107"/>
    <cellStyle name="Normal 6 2 8" xfId="2108"/>
    <cellStyle name="Normal 6 2 9" xfId="2109"/>
    <cellStyle name="Normal 6 20" xfId="2110"/>
    <cellStyle name="Normal 6 20 2" xfId="2111"/>
    <cellStyle name="Normal 6 20 3" xfId="2112"/>
    <cellStyle name="Normal 6 21" xfId="2113"/>
    <cellStyle name="Normal 6 21 2" xfId="2114"/>
    <cellStyle name="Normal 6 21 3" xfId="2115"/>
    <cellStyle name="Normal 6 22" xfId="2116"/>
    <cellStyle name="Normal 6 22 2" xfId="2117"/>
    <cellStyle name="Normal 6 22 3" xfId="2118"/>
    <cellStyle name="Normal 6 23" xfId="2119"/>
    <cellStyle name="Normal 6 24" xfId="2120"/>
    <cellStyle name="Normal 6 25" xfId="2121"/>
    <cellStyle name="Normal 6 26" xfId="2122"/>
    <cellStyle name="Normal 6 27" xfId="2123"/>
    <cellStyle name="Normal 6 28" xfId="2124"/>
    <cellStyle name="Normal 6 29" xfId="2125"/>
    <cellStyle name="Normal 6 3" xfId="370"/>
    <cellStyle name="Normal 6 3 10" xfId="2126"/>
    <cellStyle name="Normal 6 3 11" xfId="2127"/>
    <cellStyle name="Normal 6 3 12" xfId="2128"/>
    <cellStyle name="Normal 6 3 13" xfId="2129"/>
    <cellStyle name="Normal 6 3 14" xfId="2130"/>
    <cellStyle name="Normal 6 3 15" xfId="2131"/>
    <cellStyle name="Normal 6 3 16" xfId="2132"/>
    <cellStyle name="Normal 6 3 17" xfId="2133"/>
    <cellStyle name="Normal 6 3 2" xfId="371"/>
    <cellStyle name="Normal 6 3 3" xfId="2134"/>
    <cellStyle name="Normal 6 3 4" xfId="2135"/>
    <cellStyle name="Normal 6 3 5" xfId="2136"/>
    <cellStyle name="Normal 6 3 6" xfId="2137"/>
    <cellStyle name="Normal 6 3 7" xfId="2138"/>
    <cellStyle name="Normal 6 3 8" xfId="2139"/>
    <cellStyle name="Normal 6 3 9" xfId="2140"/>
    <cellStyle name="Normal 6 30" xfId="2141"/>
    <cellStyle name="Normal 6 31" xfId="2370"/>
    <cellStyle name="Normal 6 4" xfId="372"/>
    <cellStyle name="Normal 6 4 10" xfId="2142"/>
    <cellStyle name="Normal 6 4 11" xfId="2143"/>
    <cellStyle name="Normal 6 4 12" xfId="2144"/>
    <cellStyle name="Normal 6 4 13" xfId="2145"/>
    <cellStyle name="Normal 6 4 14" xfId="2146"/>
    <cellStyle name="Normal 6 4 15" xfId="2147"/>
    <cellStyle name="Normal 6 4 16" xfId="2148"/>
    <cellStyle name="Normal 6 4 17" xfId="2149"/>
    <cellStyle name="Normal 6 4 2" xfId="373"/>
    <cellStyle name="Normal 6 4 3" xfId="2150"/>
    <cellStyle name="Normal 6 4 4" xfId="2151"/>
    <cellStyle name="Normal 6 4 5" xfId="2152"/>
    <cellStyle name="Normal 6 4 6" xfId="2153"/>
    <cellStyle name="Normal 6 4 7" xfId="2154"/>
    <cellStyle name="Normal 6 4 8" xfId="2155"/>
    <cellStyle name="Normal 6 4 9" xfId="2156"/>
    <cellStyle name="Normal 6 5" xfId="374"/>
    <cellStyle name="Normal 6 5 10" xfId="2157"/>
    <cellStyle name="Normal 6 5 11" xfId="2158"/>
    <cellStyle name="Normal 6 5 12" xfId="2159"/>
    <cellStyle name="Normal 6 5 13" xfId="2160"/>
    <cellStyle name="Normal 6 5 14" xfId="2161"/>
    <cellStyle name="Normal 6 5 15" xfId="2162"/>
    <cellStyle name="Normal 6 5 16" xfId="2163"/>
    <cellStyle name="Normal 6 5 17" xfId="2164"/>
    <cellStyle name="Normal 6 5 2" xfId="375"/>
    <cellStyle name="Normal 6 5 3" xfId="2165"/>
    <cellStyle name="Normal 6 5 4" xfId="2166"/>
    <cellStyle name="Normal 6 5 5" xfId="2167"/>
    <cellStyle name="Normal 6 5 6" xfId="2168"/>
    <cellStyle name="Normal 6 5 7" xfId="2169"/>
    <cellStyle name="Normal 6 5 8" xfId="2170"/>
    <cellStyle name="Normal 6 5 9" xfId="2171"/>
    <cellStyle name="Normal 6 6" xfId="376"/>
    <cellStyle name="Normal 6 6 10" xfId="2172"/>
    <cellStyle name="Normal 6 6 11" xfId="2173"/>
    <cellStyle name="Normal 6 6 12" xfId="2174"/>
    <cellStyle name="Normal 6 6 13" xfId="2175"/>
    <cellStyle name="Normal 6 6 14" xfId="2176"/>
    <cellStyle name="Normal 6 6 15" xfId="2177"/>
    <cellStyle name="Normal 6 6 16" xfId="2178"/>
    <cellStyle name="Normal 6 6 17" xfId="2179"/>
    <cellStyle name="Normal 6 6 2" xfId="377"/>
    <cellStyle name="Normal 6 6 3" xfId="2180"/>
    <cellStyle name="Normal 6 6 4" xfId="2181"/>
    <cellStyle name="Normal 6 6 5" xfId="2182"/>
    <cellStyle name="Normal 6 6 6" xfId="2183"/>
    <cellStyle name="Normal 6 6 7" xfId="2184"/>
    <cellStyle name="Normal 6 6 8" xfId="2185"/>
    <cellStyle name="Normal 6 6 9" xfId="2186"/>
    <cellStyle name="Normal 6 7" xfId="378"/>
    <cellStyle name="Normal 6 7 10" xfId="2187"/>
    <cellStyle name="Normal 6 7 11" xfId="2188"/>
    <cellStyle name="Normal 6 7 12" xfId="2189"/>
    <cellStyle name="Normal 6 7 13" xfId="2190"/>
    <cellStyle name="Normal 6 7 14" xfId="2191"/>
    <cellStyle name="Normal 6 7 15" xfId="2192"/>
    <cellStyle name="Normal 6 7 16" xfId="2193"/>
    <cellStyle name="Normal 6 7 17" xfId="2194"/>
    <cellStyle name="Normal 6 7 2" xfId="2195"/>
    <cellStyle name="Normal 6 7 3" xfId="2196"/>
    <cellStyle name="Normal 6 7 4" xfId="2197"/>
    <cellStyle name="Normal 6 7 5" xfId="2198"/>
    <cellStyle name="Normal 6 7 6" xfId="2199"/>
    <cellStyle name="Normal 6 7 7" xfId="2200"/>
    <cellStyle name="Normal 6 7 8" xfId="2201"/>
    <cellStyle name="Normal 6 7 9" xfId="2202"/>
    <cellStyle name="Normal 6 8" xfId="379"/>
    <cellStyle name="Normal 6 8 2" xfId="2203"/>
    <cellStyle name="Normal 6 8 3" xfId="2204"/>
    <cellStyle name="Normal 6 8 4" xfId="2205"/>
    <cellStyle name="Normal 6 9" xfId="2206"/>
    <cellStyle name="Normal 6 9 2" xfId="2207"/>
    <cellStyle name="Normal 6 9 3" xfId="2208"/>
    <cellStyle name="Normal 6 9 4" xfId="2209"/>
    <cellStyle name="Normal 7" xfId="25"/>
    <cellStyle name="Normal 7 10" xfId="2210"/>
    <cellStyle name="Normal 7 10 2" xfId="2211"/>
    <cellStyle name="Normal 7 10 3" xfId="2212"/>
    <cellStyle name="Normal 7 11" xfId="2213"/>
    <cellStyle name="Normal 7 11 2" xfId="2214"/>
    <cellStyle name="Normal 7 11 3" xfId="2215"/>
    <cellStyle name="Normal 7 12" xfId="2216"/>
    <cellStyle name="Normal 7 12 2" xfId="2217"/>
    <cellStyle name="Normal 7 12 3" xfId="2218"/>
    <cellStyle name="Normal 7 13" xfId="2219"/>
    <cellStyle name="Normal 7 13 2" xfId="2220"/>
    <cellStyle name="Normal 7 13 3" xfId="2221"/>
    <cellStyle name="Normal 7 14" xfId="2222"/>
    <cellStyle name="Normal 7 14 2" xfId="2223"/>
    <cellStyle name="Normal 7 14 3" xfId="2224"/>
    <cellStyle name="Normal 7 15" xfId="2225"/>
    <cellStyle name="Normal 7 15 2" xfId="2226"/>
    <cellStyle name="Normal 7 15 3" xfId="2227"/>
    <cellStyle name="Normal 7 16" xfId="2228"/>
    <cellStyle name="Normal 7 16 2" xfId="2229"/>
    <cellStyle name="Normal 7 16 3" xfId="2230"/>
    <cellStyle name="Normal 7 17" xfId="2231"/>
    <cellStyle name="Normal 7 18" xfId="2232"/>
    <cellStyle name="Normal 7 19" xfId="2233"/>
    <cellStyle name="Normal 7 2" xfId="380"/>
    <cellStyle name="Normal 7 2 2" xfId="2234"/>
    <cellStyle name="Normal 7 2 3" xfId="2235"/>
    <cellStyle name="Normal 7 20" xfId="2236"/>
    <cellStyle name="Normal 7 21" xfId="2237"/>
    <cellStyle name="Normal 7 22" xfId="2238"/>
    <cellStyle name="Normal 7 23" xfId="2239"/>
    <cellStyle name="Normal 7 3" xfId="381"/>
    <cellStyle name="Normal 7 3 2" xfId="382"/>
    <cellStyle name="Normal 7 3 3" xfId="2240"/>
    <cellStyle name="Normal 7 4" xfId="383"/>
    <cellStyle name="Normal 7 4 2" xfId="384"/>
    <cellStyle name="Normal 7 4 3" xfId="2241"/>
    <cellStyle name="Normal 7 5" xfId="385"/>
    <cellStyle name="Normal 7 5 2" xfId="386"/>
    <cellStyle name="Normal 7 5 3" xfId="2242"/>
    <cellStyle name="Normal 7 6" xfId="387"/>
    <cellStyle name="Normal 7 6 2" xfId="388"/>
    <cellStyle name="Normal 7 6 3" xfId="2243"/>
    <cellStyle name="Normal 7 7" xfId="389"/>
    <cellStyle name="Normal 7 7 2" xfId="2244"/>
    <cellStyle name="Normal 7 7 3" xfId="2245"/>
    <cellStyle name="Normal 7 8" xfId="390"/>
    <cellStyle name="Normal 7 8 2" xfId="2246"/>
    <cellStyle name="Normal 7 8 3" xfId="2247"/>
    <cellStyle name="Normal 7 9" xfId="391"/>
    <cellStyle name="Normal 7 9 2" xfId="2248"/>
    <cellStyle name="Normal 7 9 3" xfId="2249"/>
    <cellStyle name="Normal 8" xfId="26"/>
    <cellStyle name="Normal 8 2" xfId="2250"/>
    <cellStyle name="Normal 8 3" xfId="2251"/>
    <cellStyle name="Normal 8 4" xfId="2252"/>
    <cellStyle name="Normal 9" xfId="27"/>
    <cellStyle name="Normal 9 10" xfId="2253"/>
    <cellStyle name="Normal 9 10 2" xfId="2254"/>
    <cellStyle name="Normal 9 10 3" xfId="2255"/>
    <cellStyle name="Normal 9 11" xfId="2256"/>
    <cellStyle name="Normal 9 11 2" xfId="2257"/>
    <cellStyle name="Normal 9 11 3" xfId="2258"/>
    <cellStyle name="Normal 9 12" xfId="2259"/>
    <cellStyle name="Normal 9 12 2" xfId="2260"/>
    <cellStyle name="Normal 9 12 3" xfId="2261"/>
    <cellStyle name="Normal 9 13" xfId="2262"/>
    <cellStyle name="Normal 9 13 2" xfId="2263"/>
    <cellStyle name="Normal 9 13 3" xfId="2264"/>
    <cellStyle name="Normal 9 14" xfId="2265"/>
    <cellStyle name="Normal 9 14 2" xfId="2266"/>
    <cellStyle name="Normal 9 14 3" xfId="2267"/>
    <cellStyle name="Normal 9 15" xfId="2268"/>
    <cellStyle name="Normal 9 15 2" xfId="2269"/>
    <cellStyle name="Normal 9 15 3" xfId="2270"/>
    <cellStyle name="Normal 9 16" xfId="2271"/>
    <cellStyle name="Normal 9 16 2" xfId="2272"/>
    <cellStyle name="Normal 9 16 3" xfId="2273"/>
    <cellStyle name="Normal 9 17" xfId="2274"/>
    <cellStyle name="Normal 9 18" xfId="2275"/>
    <cellStyle name="Normal 9 19" xfId="2276"/>
    <cellStyle name="Normal 9 2" xfId="2277"/>
    <cellStyle name="Normal 9 2 2" xfId="2278"/>
    <cellStyle name="Normal 9 2 3" xfId="2279"/>
    <cellStyle name="Normal 9 3" xfId="2280"/>
    <cellStyle name="Normal 9 3 2" xfId="2281"/>
    <cellStyle name="Normal 9 3 3" xfId="2282"/>
    <cellStyle name="Normal 9 4" xfId="2283"/>
    <cellStyle name="Normal 9 4 2" xfId="2284"/>
    <cellStyle name="Normal 9 4 3" xfId="2285"/>
    <cellStyle name="Normal 9 5" xfId="2286"/>
    <cellStyle name="Normal 9 5 2" xfId="2287"/>
    <cellStyle name="Normal 9 5 3" xfId="2288"/>
    <cellStyle name="Normal 9 6" xfId="2289"/>
    <cellStyle name="Normal 9 6 2" xfId="2290"/>
    <cellStyle name="Normal 9 6 3" xfId="2291"/>
    <cellStyle name="Normal 9 7" xfId="2292"/>
    <cellStyle name="Normal 9 7 2" xfId="2293"/>
    <cellStyle name="Normal 9 7 3" xfId="2294"/>
    <cellStyle name="Normal 9 8" xfId="2295"/>
    <cellStyle name="Normal 9 8 2" xfId="2296"/>
    <cellStyle name="Normal 9 8 3" xfId="2297"/>
    <cellStyle name="Normal 9 9" xfId="2298"/>
    <cellStyle name="Normal 9 9 2" xfId="2299"/>
    <cellStyle name="Normal 9 9 3" xfId="2300"/>
    <cellStyle name="Note 2" xfId="2301"/>
    <cellStyle name="Note 2 10" xfId="2302"/>
    <cellStyle name="Note 2 11" xfId="2303"/>
    <cellStyle name="Note 2 12" xfId="2304"/>
    <cellStyle name="Note 2 13" xfId="2305"/>
    <cellStyle name="Note 2 14" xfId="2306"/>
    <cellStyle name="Note 2 15" xfId="2307"/>
    <cellStyle name="Note 2 16" xfId="2308"/>
    <cellStyle name="Note 2 17" xfId="2309"/>
    <cellStyle name="Note 2 18" xfId="2310"/>
    <cellStyle name="Note 2 19" xfId="2311"/>
    <cellStyle name="Note 2 2" xfId="2312"/>
    <cellStyle name="Note 2 20" xfId="2313"/>
    <cellStyle name="Note 2 3" xfId="2314"/>
    <cellStyle name="Note 2 4" xfId="2315"/>
    <cellStyle name="Note 2 5" xfId="2316"/>
    <cellStyle name="Note 2 6" xfId="2317"/>
    <cellStyle name="Note 2 7" xfId="2318"/>
    <cellStyle name="Note 2 8" xfId="2319"/>
    <cellStyle name="Note 2 9" xfId="2320"/>
    <cellStyle name="Note 3" xfId="2321"/>
    <cellStyle name="Note 3 2" xfId="2322"/>
    <cellStyle name="Note 4" xfId="2323"/>
    <cellStyle name="Output 2" xfId="2324"/>
    <cellStyle name="Output 2 2" xfId="2325"/>
    <cellStyle name="Output 2 3" xfId="2326"/>
    <cellStyle name="Output 2 4" xfId="2327"/>
    <cellStyle name="Output 2 5" xfId="2328"/>
    <cellStyle name="Output 2 6" xfId="2329"/>
    <cellStyle name="Output 2 7" xfId="2330"/>
    <cellStyle name="Percent" xfId="2363" builtinId="5"/>
    <cellStyle name="Percent 2" xfId="28"/>
    <cellStyle name="Percent 2 10" xfId="2331"/>
    <cellStyle name="Percent 2 11" xfId="2332"/>
    <cellStyle name="Percent 2 12" xfId="2333"/>
    <cellStyle name="Percent 2 13" xfId="2334"/>
    <cellStyle name="Percent 2 14" xfId="2335"/>
    <cellStyle name="Percent 2 15" xfId="2336"/>
    <cellStyle name="Percent 2 16" xfId="2337"/>
    <cellStyle name="Percent 2 17" xfId="2338"/>
    <cellStyle name="Percent 2 18" xfId="2339"/>
    <cellStyle name="Percent 2 19" xfId="2340"/>
    <cellStyle name="Percent 2 2" xfId="2341"/>
    <cellStyle name="Percent 2 20" xfId="2342"/>
    <cellStyle name="Percent 2 21" xfId="2343"/>
    <cellStyle name="Percent 2 22" xfId="2344"/>
    <cellStyle name="Percent 2 23" xfId="2345"/>
    <cellStyle name="Percent 2 3" xfId="2346"/>
    <cellStyle name="Percent 2 4" xfId="2347"/>
    <cellStyle name="Percent 2 5" xfId="2348"/>
    <cellStyle name="Percent 2 6" xfId="2349"/>
    <cellStyle name="Percent 2 7" xfId="2350"/>
    <cellStyle name="Percent 2 8" xfId="2351"/>
    <cellStyle name="Percent 2 9" xfId="2352"/>
    <cellStyle name="Percent 3" xfId="29"/>
    <cellStyle name="Percent 3 2" xfId="392"/>
    <cellStyle name="Percent 3 3" xfId="2371"/>
    <cellStyle name="Percent 4" xfId="393"/>
    <cellStyle name="Percent 5" xfId="394"/>
    <cellStyle name="Percent 5 2" xfId="395"/>
    <cellStyle name="Percent 6" xfId="396"/>
    <cellStyle name="Row_Headings" xfId="397"/>
    <cellStyle name="Style1" xfId="2372"/>
    <cellStyle name="Style2" xfId="2373"/>
    <cellStyle name="Style3" xfId="2374"/>
    <cellStyle name="Style4" xfId="2375"/>
    <cellStyle name="Style5" xfId="2376"/>
    <cellStyle name="Title 2" xfId="2353"/>
    <cellStyle name="Total 2" xfId="2354"/>
    <cellStyle name="Total 2 2" xfId="2355"/>
    <cellStyle name="Total 2 3" xfId="2356"/>
    <cellStyle name="Total 2 4" xfId="2357"/>
    <cellStyle name="Total 2 5" xfId="2358"/>
    <cellStyle name="Total 2 6" xfId="2359"/>
    <cellStyle name="Total 2 7" xfId="2360"/>
    <cellStyle name="Warning Text 2" xfId="2361"/>
  </cellStyles>
  <dxfs count="0"/>
  <tableStyles count="0" defaultTableStyle="TableStyleMedium9" defaultPivotStyle="PivotStyleLight16"/>
  <colors>
    <mruColors>
      <color rgb="FF000080"/>
      <color rgb="FF9933FF"/>
      <color rgb="FF3182BD"/>
      <color rgb="FF7EB5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Tab3'!A1"/><Relationship Id="rId7" Type="http://schemas.openxmlformats.org/officeDocument/2006/relationships/image" Target="../media/image1.jpeg"/><Relationship Id="rId2" Type="http://schemas.openxmlformats.org/officeDocument/2006/relationships/hyperlink" Target="#'Tab2'!A1"/><Relationship Id="rId1" Type="http://schemas.openxmlformats.org/officeDocument/2006/relationships/hyperlink" Target="#Intro!A1"/><Relationship Id="rId6" Type="http://schemas.openxmlformats.org/officeDocument/2006/relationships/hyperlink" Target="#CopyingInstruct!A1"/><Relationship Id="rId5" Type="http://schemas.openxmlformats.org/officeDocument/2006/relationships/hyperlink" Target="#InterpretGuide!A1"/><Relationship Id="rId4" Type="http://schemas.openxmlformats.org/officeDocument/2006/relationships/hyperlink" Target="#'Tab4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nterpretGuide!A1"/><Relationship Id="rId3" Type="http://schemas.openxmlformats.org/officeDocument/2006/relationships/image" Target="../media/image1.jpeg"/><Relationship Id="rId7" Type="http://schemas.openxmlformats.org/officeDocument/2006/relationships/hyperlink" Target="#'Tab4'!A1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hyperlink" Target="#'Tab3'!A1"/><Relationship Id="rId11" Type="http://schemas.openxmlformats.org/officeDocument/2006/relationships/image" Target="../media/image4.jpeg"/><Relationship Id="rId5" Type="http://schemas.openxmlformats.org/officeDocument/2006/relationships/hyperlink" Target="#'Tab2'!A1"/><Relationship Id="rId10" Type="http://schemas.openxmlformats.org/officeDocument/2006/relationships/hyperlink" Target="http://www.wales.nhs.uk/sitesplus/888/page/67762" TargetMode="External"/><Relationship Id="rId4" Type="http://schemas.openxmlformats.org/officeDocument/2006/relationships/hyperlink" Target="#Intro!A1"/><Relationship Id="rId9" Type="http://schemas.openxmlformats.org/officeDocument/2006/relationships/hyperlink" Target="#CopyingInstruct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Sheet5!A1"/><Relationship Id="rId13" Type="http://schemas.openxmlformats.org/officeDocument/2006/relationships/hyperlink" Target="#'Tab2'!A1"/><Relationship Id="rId3" Type="http://schemas.openxmlformats.org/officeDocument/2006/relationships/image" Target="../media/image1.jpeg"/><Relationship Id="rId7" Type="http://schemas.openxmlformats.org/officeDocument/2006/relationships/hyperlink" Target="#Sheet4!A1"/><Relationship Id="rId12" Type="http://schemas.openxmlformats.org/officeDocument/2006/relationships/hyperlink" Target="#Intro!A1"/><Relationship Id="rId17" Type="http://schemas.openxmlformats.org/officeDocument/2006/relationships/hyperlink" Target="#CopyingInstruct!A1"/><Relationship Id="rId2" Type="http://schemas.openxmlformats.org/officeDocument/2006/relationships/image" Target="../media/image3.emf"/><Relationship Id="rId16" Type="http://schemas.openxmlformats.org/officeDocument/2006/relationships/hyperlink" Target="#InterpretGuide!A1"/><Relationship Id="rId1" Type="http://schemas.openxmlformats.org/officeDocument/2006/relationships/image" Target="../media/image5.emf"/><Relationship Id="rId6" Type="http://schemas.openxmlformats.org/officeDocument/2006/relationships/hyperlink" Target="#Sheet3!A1"/><Relationship Id="rId11" Type="http://schemas.openxmlformats.org/officeDocument/2006/relationships/hyperlink" Target="#SheetC!A1"/><Relationship Id="rId5" Type="http://schemas.openxmlformats.org/officeDocument/2006/relationships/hyperlink" Target="#Sheet2!A1"/><Relationship Id="rId15" Type="http://schemas.openxmlformats.org/officeDocument/2006/relationships/hyperlink" Target="#'Tab4'!A1"/><Relationship Id="rId10" Type="http://schemas.openxmlformats.org/officeDocument/2006/relationships/hyperlink" Target="#SheetI!A1"/><Relationship Id="rId4" Type="http://schemas.openxmlformats.org/officeDocument/2006/relationships/hyperlink" Target="#Sheet1!A1"/><Relationship Id="rId9" Type="http://schemas.openxmlformats.org/officeDocument/2006/relationships/hyperlink" Target="#SheetT!A1"/><Relationship Id="rId14" Type="http://schemas.openxmlformats.org/officeDocument/2006/relationships/hyperlink" Target="#'Tab3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InterpretGuide!A1"/><Relationship Id="rId3" Type="http://schemas.openxmlformats.org/officeDocument/2006/relationships/image" Target="../media/image1.jpeg"/><Relationship Id="rId7" Type="http://schemas.openxmlformats.org/officeDocument/2006/relationships/hyperlink" Target="#'Tab4'!A1"/><Relationship Id="rId2" Type="http://schemas.openxmlformats.org/officeDocument/2006/relationships/image" Target="../media/image3.emf"/><Relationship Id="rId1" Type="http://schemas.openxmlformats.org/officeDocument/2006/relationships/image" Target="../media/image6.emf"/><Relationship Id="rId6" Type="http://schemas.openxmlformats.org/officeDocument/2006/relationships/hyperlink" Target="#'Tab3'!A1"/><Relationship Id="rId5" Type="http://schemas.openxmlformats.org/officeDocument/2006/relationships/hyperlink" Target="#'Tab2'!A1"/><Relationship Id="rId4" Type="http://schemas.openxmlformats.org/officeDocument/2006/relationships/hyperlink" Target="#Intro!A1"/><Relationship Id="rId9" Type="http://schemas.openxmlformats.org/officeDocument/2006/relationships/hyperlink" Target="#CopyingInstruct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InterpretGuide!A1"/><Relationship Id="rId3" Type="http://schemas.openxmlformats.org/officeDocument/2006/relationships/image" Target="../media/image1.jpeg"/><Relationship Id="rId7" Type="http://schemas.openxmlformats.org/officeDocument/2006/relationships/hyperlink" Target="#'Tab4'!A1"/><Relationship Id="rId2" Type="http://schemas.openxmlformats.org/officeDocument/2006/relationships/image" Target="../media/image3.emf"/><Relationship Id="rId1" Type="http://schemas.openxmlformats.org/officeDocument/2006/relationships/image" Target="../media/image7.emf"/><Relationship Id="rId6" Type="http://schemas.openxmlformats.org/officeDocument/2006/relationships/hyperlink" Target="#'Tab3'!A1"/><Relationship Id="rId5" Type="http://schemas.openxmlformats.org/officeDocument/2006/relationships/hyperlink" Target="#'Tab2'!A1"/><Relationship Id="rId4" Type="http://schemas.openxmlformats.org/officeDocument/2006/relationships/hyperlink" Target="#Intro!A1"/><Relationship Id="rId9" Type="http://schemas.openxmlformats.org/officeDocument/2006/relationships/hyperlink" Target="#CopyingInstruc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Intro!A1"/><Relationship Id="rId13" Type="http://schemas.openxmlformats.org/officeDocument/2006/relationships/hyperlink" Target="#CopyingInstruct!A1"/><Relationship Id="rId3" Type="http://schemas.openxmlformats.org/officeDocument/2006/relationships/image" Target="../media/image1.jpeg"/><Relationship Id="rId7" Type="http://schemas.openxmlformats.org/officeDocument/2006/relationships/image" Target="../media/image12.png"/><Relationship Id="rId12" Type="http://schemas.openxmlformats.org/officeDocument/2006/relationships/hyperlink" Target="#InterpretGuide!A1"/><Relationship Id="rId2" Type="http://schemas.openxmlformats.org/officeDocument/2006/relationships/image" Target="../media/image3.emf"/><Relationship Id="rId1" Type="http://schemas.openxmlformats.org/officeDocument/2006/relationships/image" Target="../media/image8.emf"/><Relationship Id="rId6" Type="http://schemas.openxmlformats.org/officeDocument/2006/relationships/image" Target="../media/image11.png"/><Relationship Id="rId11" Type="http://schemas.openxmlformats.org/officeDocument/2006/relationships/hyperlink" Target="#'Tab4'!A1"/><Relationship Id="rId5" Type="http://schemas.openxmlformats.org/officeDocument/2006/relationships/image" Target="../media/image10.png"/><Relationship Id="rId10" Type="http://schemas.openxmlformats.org/officeDocument/2006/relationships/hyperlink" Target="#'Tab3'!A1"/><Relationship Id="rId4" Type="http://schemas.openxmlformats.org/officeDocument/2006/relationships/image" Target="../media/image9.png"/><Relationship Id="rId9" Type="http://schemas.openxmlformats.org/officeDocument/2006/relationships/hyperlink" Target="#'Tab2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Intro!A1"/><Relationship Id="rId13" Type="http://schemas.openxmlformats.org/officeDocument/2006/relationships/hyperlink" Target="#CopyingInstruct!A1"/><Relationship Id="rId3" Type="http://schemas.openxmlformats.org/officeDocument/2006/relationships/image" Target="../media/image1.jpeg"/><Relationship Id="rId7" Type="http://schemas.openxmlformats.org/officeDocument/2006/relationships/image" Target="../media/image17.emf"/><Relationship Id="rId12" Type="http://schemas.openxmlformats.org/officeDocument/2006/relationships/hyperlink" Target="#InterpretGuide!A1"/><Relationship Id="rId2" Type="http://schemas.openxmlformats.org/officeDocument/2006/relationships/image" Target="../media/image3.emf"/><Relationship Id="rId1" Type="http://schemas.openxmlformats.org/officeDocument/2006/relationships/image" Target="../media/image13.emf"/><Relationship Id="rId6" Type="http://schemas.openxmlformats.org/officeDocument/2006/relationships/image" Target="../media/image16.emf"/><Relationship Id="rId11" Type="http://schemas.openxmlformats.org/officeDocument/2006/relationships/hyperlink" Target="#'Tab4'!A1"/><Relationship Id="rId5" Type="http://schemas.openxmlformats.org/officeDocument/2006/relationships/image" Target="../media/image15.emf"/><Relationship Id="rId10" Type="http://schemas.openxmlformats.org/officeDocument/2006/relationships/hyperlink" Target="#'Tab3'!A1"/><Relationship Id="rId4" Type="http://schemas.openxmlformats.org/officeDocument/2006/relationships/image" Target="../media/image14.emf"/><Relationship Id="rId9" Type="http://schemas.openxmlformats.org/officeDocument/2006/relationships/hyperlink" Target="#'Tab2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Sheet5!A1"/><Relationship Id="rId13" Type="http://schemas.openxmlformats.org/officeDocument/2006/relationships/hyperlink" Target="#'Tab2'!A1"/><Relationship Id="rId3" Type="http://schemas.openxmlformats.org/officeDocument/2006/relationships/image" Target="../media/image1.jpeg"/><Relationship Id="rId7" Type="http://schemas.openxmlformats.org/officeDocument/2006/relationships/hyperlink" Target="#Sheet4!A1"/><Relationship Id="rId12" Type="http://schemas.openxmlformats.org/officeDocument/2006/relationships/hyperlink" Target="#Intro!A1"/><Relationship Id="rId17" Type="http://schemas.openxmlformats.org/officeDocument/2006/relationships/hyperlink" Target="#CopyingInstruct!A1"/><Relationship Id="rId2" Type="http://schemas.openxmlformats.org/officeDocument/2006/relationships/image" Target="../media/image3.emf"/><Relationship Id="rId16" Type="http://schemas.openxmlformats.org/officeDocument/2006/relationships/hyperlink" Target="#InterpretGuide!A1"/><Relationship Id="rId1" Type="http://schemas.openxmlformats.org/officeDocument/2006/relationships/image" Target="../media/image5.emf"/><Relationship Id="rId6" Type="http://schemas.openxmlformats.org/officeDocument/2006/relationships/hyperlink" Target="#Sheet3!A1"/><Relationship Id="rId11" Type="http://schemas.openxmlformats.org/officeDocument/2006/relationships/hyperlink" Target="#SheetC!A1"/><Relationship Id="rId5" Type="http://schemas.openxmlformats.org/officeDocument/2006/relationships/hyperlink" Target="#Sheet2!A1"/><Relationship Id="rId15" Type="http://schemas.openxmlformats.org/officeDocument/2006/relationships/hyperlink" Target="#'Tab4'!A1"/><Relationship Id="rId10" Type="http://schemas.openxmlformats.org/officeDocument/2006/relationships/hyperlink" Target="#SheetI!A1"/><Relationship Id="rId4" Type="http://schemas.openxmlformats.org/officeDocument/2006/relationships/hyperlink" Target="#Sheet1!A1"/><Relationship Id="rId9" Type="http://schemas.openxmlformats.org/officeDocument/2006/relationships/hyperlink" Target="#SheetT!A1"/><Relationship Id="rId14" Type="http://schemas.openxmlformats.org/officeDocument/2006/relationships/hyperlink" Target="#'Tab3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InterpretGuide!A1"/><Relationship Id="rId3" Type="http://schemas.openxmlformats.org/officeDocument/2006/relationships/image" Target="../media/image1.jpeg"/><Relationship Id="rId7" Type="http://schemas.openxmlformats.org/officeDocument/2006/relationships/hyperlink" Target="#'Tab4'!A1"/><Relationship Id="rId2" Type="http://schemas.openxmlformats.org/officeDocument/2006/relationships/image" Target="../media/image3.emf"/><Relationship Id="rId1" Type="http://schemas.openxmlformats.org/officeDocument/2006/relationships/image" Target="../media/image6.emf"/><Relationship Id="rId6" Type="http://schemas.openxmlformats.org/officeDocument/2006/relationships/hyperlink" Target="#'Tab3'!A1"/><Relationship Id="rId5" Type="http://schemas.openxmlformats.org/officeDocument/2006/relationships/hyperlink" Target="#'Tab2'!A1"/><Relationship Id="rId4" Type="http://schemas.openxmlformats.org/officeDocument/2006/relationships/hyperlink" Target="#Intro!A1"/><Relationship Id="rId9" Type="http://schemas.openxmlformats.org/officeDocument/2006/relationships/hyperlink" Target="#CopyingInstruc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19050</xdr:rowOff>
    </xdr:from>
    <xdr:to>
      <xdr:col>11</xdr:col>
      <xdr:colOff>209550</xdr:colOff>
      <xdr:row>4</xdr:row>
      <xdr:rowOff>152400</xdr:rowOff>
    </xdr:to>
    <xdr:sp macro="" textlink="$B$33">
      <xdr:nvSpPr>
        <xdr:cNvPr id="2" name="TextBox 1"/>
        <xdr:cNvSpPr txBox="1"/>
      </xdr:nvSpPr>
      <xdr:spPr>
        <a:xfrm>
          <a:off x="3524250" y="19050"/>
          <a:ext cx="7810500" cy="781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/>
          <a:fld id="{2193997C-8D39-44D7-B6ED-117CA7D5F005}" type="TxLink">
            <a:rPr lang="en-US" sz="1800" b="0" i="0" u="none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pPr algn="l"/>
            <a:t>Child Measurement Programme: Participation</a:t>
          </a:fld>
          <a:endParaRPr lang="en-GB" sz="1800">
            <a:solidFill>
              <a:schemeClr val="bg1"/>
            </a:solidFill>
            <a:latin typeface="Verdana" pitchFamily="34" charset="0"/>
            <a:ea typeface="Verdana" pitchFamily="34" charset="0"/>
            <a:cs typeface="Verdana" pitchFamily="34" charset="0"/>
          </a:endParaRPr>
        </a:p>
      </xdr:txBody>
    </xdr:sp>
    <xdr:clientData/>
  </xdr:twoCellAnchor>
  <xdr:twoCellAnchor>
    <xdr:from>
      <xdr:col>11</xdr:col>
      <xdr:colOff>1076325</xdr:colOff>
      <xdr:row>33</xdr:row>
      <xdr:rowOff>0</xdr:rowOff>
    </xdr:from>
    <xdr:to>
      <xdr:col>12</xdr:col>
      <xdr:colOff>1034475</xdr:colOff>
      <xdr:row>34</xdr:row>
      <xdr:rowOff>154875</xdr:rowOff>
    </xdr:to>
    <xdr:sp macro="" textlink="">
      <xdr:nvSpPr>
        <xdr:cNvPr id="3" name="Rectangle 2"/>
        <xdr:cNvSpPr/>
      </xdr:nvSpPr>
      <xdr:spPr>
        <a:xfrm>
          <a:off x="12201525" y="6096000"/>
          <a:ext cx="1044000" cy="316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11</xdr:col>
      <xdr:colOff>977325</xdr:colOff>
      <xdr:row>34</xdr:row>
      <xdr:rowOff>154875</xdr:rowOff>
    </xdr:to>
    <xdr:grpSp>
      <xdr:nvGrpSpPr>
        <xdr:cNvPr id="4" name="Group 3"/>
        <xdr:cNvGrpSpPr/>
      </xdr:nvGrpSpPr>
      <xdr:grpSpPr>
        <a:xfrm>
          <a:off x="4610100" y="6096000"/>
          <a:ext cx="7492425" cy="316800"/>
          <a:chOff x="4610100" y="6096000"/>
          <a:chExt cx="7492425" cy="316800"/>
        </a:xfrm>
      </xdr:grpSpPr>
      <xdr:sp macro="" textlink="">
        <xdr:nvSpPr>
          <xdr:cNvPr id="5" name="Rectangle 4">
            <a:hlinkClick xmlns:r="http://schemas.openxmlformats.org/officeDocument/2006/relationships" r:id="rId1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6" name="Rectangle 5">
            <a:hlinkClick xmlns:r="http://schemas.openxmlformats.org/officeDocument/2006/relationships" r:id="rId2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7" name="Rectangle 6">
            <a:hlinkClick xmlns:r="http://schemas.openxmlformats.org/officeDocument/2006/relationships" r:id="rId3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8" name="Rectangle 7">
            <a:hlinkClick xmlns:r="http://schemas.openxmlformats.org/officeDocument/2006/relationships" r:id="rId4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" name="Rectangle 8">
            <a:hlinkClick xmlns:r="http://schemas.openxmlformats.org/officeDocument/2006/relationships" r:id="rId5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" name="Rectangle 9">
            <a:hlinkClick xmlns:r="http://schemas.openxmlformats.org/officeDocument/2006/relationships" r:id="rId6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 editAs="absolute">
    <xdr:from>
      <xdr:col>5</xdr:col>
      <xdr:colOff>0</xdr:colOff>
      <xdr:row>38</xdr:row>
      <xdr:rowOff>0</xdr:rowOff>
    </xdr:from>
    <xdr:to>
      <xdr:col>7</xdr:col>
      <xdr:colOff>1061041</xdr:colOff>
      <xdr:row>43</xdr:row>
      <xdr:rowOff>31696</xdr:rowOff>
    </xdr:to>
    <xdr:pic>
      <xdr:nvPicPr>
        <xdr:cNvPr id="11" name="Picture 10" descr="20160322_InteractiveBanner_BP.jpg"/>
        <xdr:cNvPicPr>
          <a:picLocks/>
        </xdr:cNvPicPr>
      </xdr:nvPicPr>
      <xdr:blipFill>
        <a:blip xmlns:r="http://schemas.openxmlformats.org/officeDocument/2006/relationships" r:embed="rId7" cstate="print"/>
        <a:srcRect t="4423" r="77769" b="9583"/>
        <a:stretch>
          <a:fillRect/>
        </a:stretch>
      </xdr:blipFill>
      <xdr:spPr>
        <a:xfrm>
          <a:off x="4610100" y="6905625"/>
          <a:ext cx="3232741" cy="841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23</xdr:col>
      <xdr:colOff>476250</xdr:colOff>
      <xdr:row>7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23</xdr:col>
      <xdr:colOff>476250</xdr:colOff>
      <xdr:row>5</xdr:row>
      <xdr:rowOff>28575</xdr:rowOff>
    </xdr:to>
    <xdr:grpSp>
      <xdr:nvGrpSpPr>
        <xdr:cNvPr id="23" name="Group 22"/>
        <xdr:cNvGrpSpPr/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2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3" name="Picture 2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285750</xdr:colOff>
      <xdr:row>5</xdr:row>
      <xdr:rowOff>0</xdr:rowOff>
    </xdr:from>
    <xdr:to>
      <xdr:col>18</xdr:col>
      <xdr:colOff>120075</xdr:colOff>
      <xdr:row>6</xdr:row>
      <xdr:rowOff>126300</xdr:rowOff>
    </xdr:to>
    <xdr:grpSp>
      <xdr:nvGrpSpPr>
        <xdr:cNvPr id="27" name="Group 26"/>
        <xdr:cNvGrpSpPr/>
      </xdr:nvGrpSpPr>
      <xdr:grpSpPr>
        <a:xfrm>
          <a:off x="285750" y="952500"/>
          <a:ext cx="10807125" cy="316800"/>
          <a:chOff x="4610100" y="6096000"/>
          <a:chExt cx="10807125" cy="316800"/>
        </a:xfrm>
      </xdr:grpSpPr>
      <xdr:sp macro="" textlink="">
        <xdr:nvSpPr>
          <xdr:cNvPr id="28" name="Rectangle 27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9" name="Rectangle 28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0" name="Rectangle 29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1" name="Rectangle 30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2" name="Rectangle 31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13287375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3" name="Rectangle 32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4373225" y="6096000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>
    <xdr:from>
      <xdr:col>0</xdr:col>
      <xdr:colOff>314325</xdr:colOff>
      <xdr:row>5</xdr:row>
      <xdr:rowOff>47625</xdr:rowOff>
    </xdr:from>
    <xdr:to>
      <xdr:col>12</xdr:col>
      <xdr:colOff>491550</xdr:colOff>
      <xdr:row>6</xdr:row>
      <xdr:rowOff>173925</xdr:rowOff>
    </xdr:to>
    <xdr:grpSp>
      <xdr:nvGrpSpPr>
        <xdr:cNvPr id="21" name="Group 20"/>
        <xdr:cNvGrpSpPr/>
      </xdr:nvGrpSpPr>
      <xdr:grpSpPr>
        <a:xfrm>
          <a:off x="314325" y="100012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22" name="Rectangle 21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4" name="Rectangle 23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5" name="Rectangle 24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6" name="Rectangle 25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41" name="Rectangle 40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42" name="Rectangle 41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 editAs="oneCell">
    <xdr:from>
      <xdr:col>0</xdr:col>
      <xdr:colOff>276225</xdr:colOff>
      <xdr:row>8</xdr:row>
      <xdr:rowOff>9525</xdr:rowOff>
    </xdr:from>
    <xdr:to>
      <xdr:col>3</xdr:col>
      <xdr:colOff>67425</xdr:colOff>
      <xdr:row>18</xdr:row>
      <xdr:rowOff>31012</xdr:rowOff>
    </xdr:to>
    <xdr:pic>
      <xdr:nvPicPr>
        <xdr:cNvPr id="34" name="Picture 33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39"/>
        <a:stretch/>
      </xdr:blipFill>
      <xdr:spPr>
        <a:xfrm>
          <a:off x="276225" y="1533525"/>
          <a:ext cx="1620000" cy="1926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18</xdr:col>
      <xdr:colOff>457200</xdr:colOff>
      <xdr:row>7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0</xdr:rowOff>
    </xdr:from>
    <xdr:to>
      <xdr:col>18</xdr:col>
      <xdr:colOff>457201</xdr:colOff>
      <xdr:row>5</xdr:row>
      <xdr:rowOff>28575</xdr:rowOff>
    </xdr:to>
    <xdr:grpSp>
      <xdr:nvGrpSpPr>
        <xdr:cNvPr id="32" name="Group 31"/>
        <xdr:cNvGrpSpPr/>
      </xdr:nvGrpSpPr>
      <xdr:grpSpPr>
        <a:xfrm>
          <a:off x="1" y="0"/>
          <a:ext cx="14497050" cy="981075"/>
          <a:chOff x="0" y="0"/>
          <a:chExt cx="14497050" cy="981075"/>
        </a:xfrm>
      </xdr:grpSpPr>
      <xdr:pic>
        <xdr:nvPicPr>
          <xdr:cNvPr id="2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4" name="Picture 3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95250</xdr:colOff>
      <xdr:row>5</xdr:row>
      <xdr:rowOff>57150</xdr:rowOff>
    </xdr:from>
    <xdr:to>
      <xdr:col>13</xdr:col>
      <xdr:colOff>643950</xdr:colOff>
      <xdr:row>6</xdr:row>
      <xdr:rowOff>183450</xdr:rowOff>
    </xdr:to>
    <xdr:grpSp>
      <xdr:nvGrpSpPr>
        <xdr:cNvPr id="6" name="Group 5"/>
        <xdr:cNvGrpSpPr/>
      </xdr:nvGrpSpPr>
      <xdr:grpSpPr>
        <a:xfrm>
          <a:off x="285750" y="1009650"/>
          <a:ext cx="10807125" cy="316800"/>
          <a:chOff x="247650" y="1857375"/>
          <a:chExt cx="10807125" cy="316800"/>
        </a:xfrm>
      </xdr:grpSpPr>
      <xdr:sp macro="" textlink="">
        <xdr:nvSpPr>
          <xdr:cNvPr id="7" name="Rectangle 6">
            <a:hlinkClick xmlns:r="http://schemas.openxmlformats.org/officeDocument/2006/relationships" r:id="rId4" tooltip="Introduction"/>
          </xdr:cNvPr>
          <xdr:cNvSpPr/>
        </xdr:nvSpPr>
        <xdr:spPr>
          <a:xfrm>
            <a:off x="2476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8" name="Rectangle 7">
            <a:hlinkClick xmlns:r="http://schemas.openxmlformats.org/officeDocument/2006/relationships" r:id="rId5" tooltip="Health board chart"/>
          </xdr:cNvPr>
          <xdr:cNvSpPr/>
        </xdr:nvSpPr>
        <xdr:spPr>
          <a:xfrm>
            <a:off x="133350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" name="Rectangle 8">
            <a:hlinkClick xmlns:r="http://schemas.openxmlformats.org/officeDocument/2006/relationships" r:id="rId6" tooltip="Local authority chart"/>
          </xdr:cNvPr>
          <xdr:cNvSpPr/>
        </xdr:nvSpPr>
        <xdr:spPr>
          <a:xfrm>
            <a:off x="24193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" name="Rectangle 9">
            <a:hlinkClick xmlns:r="http://schemas.openxmlformats.org/officeDocument/2006/relationships" r:id="rId7" tooltip="Other type of output"/>
          </xdr:cNvPr>
          <xdr:cNvSpPr/>
        </xdr:nvSpPr>
        <xdr:spPr>
          <a:xfrm>
            <a:off x="350520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" name="Rectangle 10">
            <a:hlinkClick xmlns:r="http://schemas.openxmlformats.org/officeDocument/2006/relationships" r:id="rId8" tooltip="Other type of output"/>
          </xdr:cNvPr>
          <xdr:cNvSpPr/>
        </xdr:nvSpPr>
        <xdr:spPr>
          <a:xfrm>
            <a:off x="45910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2" name="Rectangle 11">
            <a:hlinkClick xmlns:r="http://schemas.openxmlformats.org/officeDocument/2006/relationships" r:id="rId9" tooltip="Technical guide"/>
          </xdr:cNvPr>
          <xdr:cNvSpPr/>
        </xdr:nvSpPr>
        <xdr:spPr>
          <a:xfrm>
            <a:off x="783907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" name="Rectangle 12">
            <a:hlinkClick xmlns:r="http://schemas.openxmlformats.org/officeDocument/2006/relationships" r:id="rId10" tooltip="Interpretation guide"/>
          </xdr:cNvPr>
          <xdr:cNvSpPr/>
        </xdr:nvSpPr>
        <xdr:spPr>
          <a:xfrm>
            <a:off x="892492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4" name="Rectangle 13">
            <a:hlinkClick xmlns:r="http://schemas.openxmlformats.org/officeDocument/2006/relationships" r:id="rId11" tooltip="How to copy charts &amp; tables"/>
          </xdr:cNvPr>
          <xdr:cNvSpPr/>
        </xdr:nvSpPr>
        <xdr:spPr>
          <a:xfrm>
            <a:off x="1001077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 editAs="absolute">
    <xdr:from>
      <xdr:col>1</xdr:col>
      <xdr:colOff>114300</xdr:colOff>
      <xdr:row>5</xdr:row>
      <xdr:rowOff>47625</xdr:rowOff>
    </xdr:from>
    <xdr:to>
      <xdr:col>9</xdr:col>
      <xdr:colOff>520125</xdr:colOff>
      <xdr:row>6</xdr:row>
      <xdr:rowOff>173925</xdr:rowOff>
    </xdr:to>
    <xdr:grpSp>
      <xdr:nvGrpSpPr>
        <xdr:cNvPr id="33" name="Group 32"/>
        <xdr:cNvGrpSpPr/>
      </xdr:nvGrpSpPr>
      <xdr:grpSpPr>
        <a:xfrm>
          <a:off x="304800" y="100012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34" name="Rectangle 33">
            <a:hlinkClick xmlns:r="http://schemas.openxmlformats.org/officeDocument/2006/relationships" r:id="rId12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5" name="Rectangle 34">
            <a:hlinkClick xmlns:r="http://schemas.openxmlformats.org/officeDocument/2006/relationships" r:id="rId13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6" name="Rectangle 35">
            <a:hlinkClick xmlns:r="http://schemas.openxmlformats.org/officeDocument/2006/relationships" r:id="rId14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7" name="Rectangle 36">
            <a:hlinkClick xmlns:r="http://schemas.openxmlformats.org/officeDocument/2006/relationships" r:id="rId15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8" name="Rectangle 37">
            <a:hlinkClick xmlns:r="http://schemas.openxmlformats.org/officeDocument/2006/relationships" r:id="rId16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39" name="Rectangle 38">
            <a:hlinkClick xmlns:r="http://schemas.openxmlformats.org/officeDocument/2006/relationships" r:id="rId17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504825</xdr:colOff>
      <xdr:row>7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21</xdr:col>
      <xdr:colOff>504825</xdr:colOff>
      <xdr:row>5</xdr:row>
      <xdr:rowOff>28575</xdr:rowOff>
    </xdr:to>
    <xdr:grpSp>
      <xdr:nvGrpSpPr>
        <xdr:cNvPr id="14" name="Group 13"/>
        <xdr:cNvGrpSpPr>
          <a:grpSpLocks noChangeAspect="1"/>
        </xdr:cNvGrpSpPr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2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4" name="Picture 3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142875</xdr:colOff>
      <xdr:row>5</xdr:row>
      <xdr:rowOff>28575</xdr:rowOff>
    </xdr:from>
    <xdr:to>
      <xdr:col>10</xdr:col>
      <xdr:colOff>539175</xdr:colOff>
      <xdr:row>6</xdr:row>
      <xdr:rowOff>154875</xdr:rowOff>
    </xdr:to>
    <xdr:grpSp>
      <xdr:nvGrpSpPr>
        <xdr:cNvPr id="15" name="Group 14"/>
        <xdr:cNvGrpSpPr/>
      </xdr:nvGrpSpPr>
      <xdr:grpSpPr>
        <a:xfrm>
          <a:off x="333375" y="98107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16" name="Rectangle 15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7" name="Rectangle 16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8" name="Rectangle 17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9" name="Rectangle 18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0" name="Rectangle 19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1" name="Rectangle 20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590550</xdr:colOff>
      <xdr:row>7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21</xdr:col>
      <xdr:colOff>590550</xdr:colOff>
      <xdr:row>5</xdr:row>
      <xdr:rowOff>28575</xdr:rowOff>
    </xdr:to>
    <xdr:grpSp>
      <xdr:nvGrpSpPr>
        <xdr:cNvPr id="14" name="Group 13"/>
        <xdr:cNvGrpSpPr>
          <a:grpSpLocks noChangeAspect="1"/>
        </xdr:cNvGrpSpPr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2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15" name="Picture 14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104775</xdr:colOff>
      <xdr:row>5</xdr:row>
      <xdr:rowOff>47625</xdr:rowOff>
    </xdr:from>
    <xdr:to>
      <xdr:col>10</xdr:col>
      <xdr:colOff>586800</xdr:colOff>
      <xdr:row>6</xdr:row>
      <xdr:rowOff>173925</xdr:rowOff>
    </xdr:to>
    <xdr:grpSp>
      <xdr:nvGrpSpPr>
        <xdr:cNvPr id="16" name="Group 15"/>
        <xdr:cNvGrpSpPr/>
      </xdr:nvGrpSpPr>
      <xdr:grpSpPr>
        <a:xfrm>
          <a:off x="295275" y="100012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17" name="Rectangle 16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8" name="Rectangle 17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9" name="Rectangle 18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0" name="Rectangle 19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1" name="Rectangle 20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2" name="Rectangle 21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 editAs="absolute">
    <xdr:from>
      <xdr:col>1</xdr:col>
      <xdr:colOff>123825</xdr:colOff>
      <xdr:row>5</xdr:row>
      <xdr:rowOff>38100</xdr:rowOff>
    </xdr:from>
    <xdr:to>
      <xdr:col>10</xdr:col>
      <xdr:colOff>605850</xdr:colOff>
      <xdr:row>6</xdr:row>
      <xdr:rowOff>164400</xdr:rowOff>
    </xdr:to>
    <xdr:grpSp>
      <xdr:nvGrpSpPr>
        <xdr:cNvPr id="23" name="Group 22"/>
        <xdr:cNvGrpSpPr/>
      </xdr:nvGrpSpPr>
      <xdr:grpSpPr>
        <a:xfrm>
          <a:off x="314325" y="990600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24" name="Rectangle 23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5" name="Rectangle 24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6" name="Rectangle 25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7" name="Rectangle 26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8" name="Rectangle 27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9" name="Rectangle 28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24</xdr:col>
      <xdr:colOff>209550</xdr:colOff>
      <xdr:row>7</xdr:row>
      <xdr:rowOff>28575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24</xdr:col>
      <xdr:colOff>209550</xdr:colOff>
      <xdr:row>5</xdr:row>
      <xdr:rowOff>28575</xdr:rowOff>
    </xdr:to>
    <xdr:grpSp>
      <xdr:nvGrpSpPr>
        <xdr:cNvPr id="49" name="Group 48"/>
        <xdr:cNvGrpSpPr>
          <a:grpSpLocks noChangeAspect="1"/>
        </xdr:cNvGrpSpPr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6145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29" name="Picture 28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547408</xdr:colOff>
      <xdr:row>31</xdr:row>
      <xdr:rowOff>66676</xdr:rowOff>
    </xdr:from>
    <xdr:to>
      <xdr:col>12</xdr:col>
      <xdr:colOff>400051</xdr:colOff>
      <xdr:row>45</xdr:row>
      <xdr:rowOff>73959</xdr:rowOff>
    </xdr:to>
    <xdr:pic>
      <xdr:nvPicPr>
        <xdr:cNvPr id="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8224" t="7884" r="45427" b="68825"/>
        <a:stretch>
          <a:fillRect/>
        </a:stretch>
      </xdr:blipFill>
      <xdr:spPr bwMode="auto">
        <a:xfrm>
          <a:off x="5548033" y="4876801"/>
          <a:ext cx="1595718" cy="22742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571500</xdr:colOff>
      <xdr:row>31</xdr:row>
      <xdr:rowOff>66676</xdr:rowOff>
    </xdr:from>
    <xdr:to>
      <xdr:col>17</xdr:col>
      <xdr:colOff>485451</xdr:colOff>
      <xdr:row>45</xdr:row>
      <xdr:rowOff>66676</xdr:rowOff>
    </xdr:to>
    <xdr:pic>
      <xdr:nvPicPr>
        <xdr:cNvPr id="3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184" t="10213" r="26985" b="55283"/>
        <a:stretch>
          <a:fillRect/>
        </a:stretch>
      </xdr:blipFill>
      <xdr:spPr bwMode="auto">
        <a:xfrm>
          <a:off x="7315200" y="4876801"/>
          <a:ext cx="3371526" cy="2266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28575</xdr:colOff>
      <xdr:row>31</xdr:row>
      <xdr:rowOff>38100</xdr:rowOff>
    </xdr:from>
    <xdr:to>
      <xdr:col>6</xdr:col>
      <xdr:colOff>533400</xdr:colOff>
      <xdr:row>46</xdr:row>
      <xdr:rowOff>47625</xdr:rowOff>
    </xdr:to>
    <xdr:grpSp>
      <xdr:nvGrpSpPr>
        <xdr:cNvPr id="32" name="Group 31"/>
        <xdr:cNvGrpSpPr/>
      </xdr:nvGrpSpPr>
      <xdr:grpSpPr>
        <a:xfrm>
          <a:off x="295275" y="5343525"/>
          <a:ext cx="3552825" cy="2438400"/>
          <a:chOff x="9525" y="3971925"/>
          <a:chExt cx="3943350" cy="2438400"/>
        </a:xfrm>
      </xdr:grpSpPr>
      <xdr:pic>
        <xdr:nvPicPr>
          <xdr:cNvPr id="33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3385" t="18066" r="78646" b="56934"/>
          <a:stretch>
            <a:fillRect/>
          </a:stretch>
        </xdr:blipFill>
        <xdr:spPr bwMode="auto">
          <a:xfrm>
            <a:off x="9525" y="3971925"/>
            <a:ext cx="3943350" cy="24384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4" name="TextBox 33"/>
          <xdr:cNvSpPr txBox="1"/>
        </xdr:nvSpPr>
        <xdr:spPr>
          <a:xfrm rot="20668275">
            <a:off x="35081" y="5006261"/>
            <a:ext cx="2339167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en-GB" sz="3500">
                <a:solidFill>
                  <a:schemeClr val="bg1">
                    <a:lumMod val="65000"/>
                  </a:schemeClr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EXAMPLE</a:t>
            </a:r>
            <a:r>
              <a:rPr lang="en-GB" sz="3600">
                <a:solidFill>
                  <a:schemeClr val="bg1">
                    <a:lumMod val="65000"/>
                  </a:schemeClr>
                </a:solidFill>
              </a:rPr>
              <a:t> </a:t>
            </a:r>
          </a:p>
        </xdr:txBody>
      </xdr:sp>
    </xdr:grpSp>
    <xdr:clientData/>
  </xdr:twoCellAnchor>
  <xdr:twoCellAnchor>
    <xdr:from>
      <xdr:col>13</xdr:col>
      <xdr:colOff>581025</xdr:colOff>
      <xdr:row>9</xdr:row>
      <xdr:rowOff>57150</xdr:rowOff>
    </xdr:from>
    <xdr:to>
      <xdr:col>20</xdr:col>
      <xdr:colOff>570663</xdr:colOff>
      <xdr:row>29</xdr:row>
      <xdr:rowOff>94650</xdr:rowOff>
    </xdr:to>
    <xdr:grpSp>
      <xdr:nvGrpSpPr>
        <xdr:cNvPr id="35" name="Group 34"/>
        <xdr:cNvGrpSpPr/>
      </xdr:nvGrpSpPr>
      <xdr:grpSpPr>
        <a:xfrm>
          <a:off x="8162925" y="1771650"/>
          <a:ext cx="4256838" cy="3304575"/>
          <a:chOff x="7219950" y="190500"/>
          <a:chExt cx="4571163" cy="3276000"/>
        </a:xfrm>
      </xdr:grpSpPr>
      <xdr:pic>
        <xdr:nvPicPr>
          <xdr:cNvPr id="36" name="Picture 35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t="2539" r="66146" b="42871"/>
          <a:stretch>
            <a:fillRect/>
          </a:stretch>
        </xdr:blipFill>
        <xdr:spPr bwMode="auto">
          <a:xfrm>
            <a:off x="7219950" y="190500"/>
            <a:ext cx="4571163" cy="32760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37" name="TextBox 36"/>
          <xdr:cNvSpPr txBox="1"/>
        </xdr:nvSpPr>
        <xdr:spPr>
          <a:xfrm rot="20668275">
            <a:off x="8712257" y="1959913"/>
            <a:ext cx="2552027" cy="581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GB" sz="3600">
                <a:solidFill>
                  <a:schemeClr val="bg1">
                    <a:lumMod val="65000"/>
                  </a:schemeClr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t>EXAMPLE</a:t>
            </a:r>
            <a:r>
              <a:rPr lang="en-GB" sz="3600">
                <a:solidFill>
                  <a:schemeClr val="bg1">
                    <a:lumMod val="65000"/>
                  </a:schemeClr>
                </a:solidFill>
              </a:rPr>
              <a:t> </a:t>
            </a:r>
          </a:p>
        </xdr:txBody>
      </xdr:sp>
    </xdr:grpSp>
    <xdr:clientData/>
  </xdr:twoCellAnchor>
  <xdr:twoCellAnchor editAs="absolute">
    <xdr:from>
      <xdr:col>1</xdr:col>
      <xdr:colOff>28575</xdr:colOff>
      <xdr:row>5</xdr:row>
      <xdr:rowOff>47625</xdr:rowOff>
    </xdr:from>
    <xdr:to>
      <xdr:col>13</xdr:col>
      <xdr:colOff>205800</xdr:colOff>
      <xdr:row>6</xdr:row>
      <xdr:rowOff>173925</xdr:rowOff>
    </xdr:to>
    <xdr:grpSp>
      <xdr:nvGrpSpPr>
        <xdr:cNvPr id="51" name="Group 50"/>
        <xdr:cNvGrpSpPr/>
      </xdr:nvGrpSpPr>
      <xdr:grpSpPr>
        <a:xfrm>
          <a:off x="295275" y="100012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52" name="Rectangle 51">
            <a:hlinkClick xmlns:r="http://schemas.openxmlformats.org/officeDocument/2006/relationships" r:id="rId8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3" name="Rectangle 52">
            <a:hlinkClick xmlns:r="http://schemas.openxmlformats.org/officeDocument/2006/relationships" r:id="rId9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4" name="Rectangle 53">
            <a:hlinkClick xmlns:r="http://schemas.openxmlformats.org/officeDocument/2006/relationships" r:id="rId10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5" name="Rectangle 54">
            <a:hlinkClick xmlns:r="http://schemas.openxmlformats.org/officeDocument/2006/relationships" r:id="rId11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6" name="Rectangle 55">
            <a:hlinkClick xmlns:r="http://schemas.openxmlformats.org/officeDocument/2006/relationships" r:id="rId12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7" name="Rectangle 56">
            <a:hlinkClick xmlns:r="http://schemas.openxmlformats.org/officeDocument/2006/relationships" r:id="rId13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24</xdr:col>
      <xdr:colOff>209550</xdr:colOff>
      <xdr:row>7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24</xdr:col>
      <xdr:colOff>209550</xdr:colOff>
      <xdr:row>5</xdr:row>
      <xdr:rowOff>28575</xdr:rowOff>
    </xdr:to>
    <xdr:grpSp>
      <xdr:nvGrpSpPr>
        <xdr:cNvPr id="22" name="Group 21"/>
        <xdr:cNvGrpSpPr>
          <a:grpSpLocks noChangeAspect="1"/>
        </xdr:cNvGrpSpPr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5121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48" name="Picture 47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142875</xdr:colOff>
      <xdr:row>12</xdr:row>
      <xdr:rowOff>47626</xdr:rowOff>
    </xdr:from>
    <xdr:to>
      <xdr:col>18</xdr:col>
      <xdr:colOff>0</xdr:colOff>
      <xdr:row>24</xdr:row>
      <xdr:rowOff>48882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5" y="2143126"/>
          <a:ext cx="10487025" cy="2287256"/>
        </a:xfrm>
        <a:prstGeom prst="rect">
          <a:avLst/>
        </a:prstGeom>
        <a:noFill/>
      </xdr:spPr>
    </xdr:pic>
    <xdr:clientData/>
  </xdr:twoCellAnchor>
  <xdr:twoCellAnchor>
    <xdr:from>
      <xdr:col>1</xdr:col>
      <xdr:colOff>28576</xdr:colOff>
      <xdr:row>8</xdr:row>
      <xdr:rowOff>161926</xdr:rowOff>
    </xdr:from>
    <xdr:to>
      <xdr:col>2</xdr:col>
      <xdr:colOff>466726</xdr:colOff>
      <xdr:row>11</xdr:row>
      <xdr:rowOff>161926</xdr:rowOff>
    </xdr:to>
    <xdr:sp macro="" textlink="">
      <xdr:nvSpPr>
        <xdr:cNvPr id="23" name="TextBox 22"/>
        <xdr:cNvSpPr txBox="1"/>
      </xdr:nvSpPr>
      <xdr:spPr>
        <a:xfrm>
          <a:off x="295276" y="1685926"/>
          <a:ext cx="1047750" cy="5715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Number of children eligible to be measured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2</xdr:col>
      <xdr:colOff>457200</xdr:colOff>
      <xdr:row>12</xdr:row>
      <xdr:rowOff>0</xdr:rowOff>
    </xdr:from>
    <xdr:to>
      <xdr:col>3</xdr:col>
      <xdr:colOff>257176</xdr:colOff>
      <xdr:row>15</xdr:row>
      <xdr:rowOff>47625</xdr:rowOff>
    </xdr:to>
    <xdr:cxnSp macro="">
      <xdr:nvCxnSpPr>
        <xdr:cNvPr id="24" name="Straight Arrow Connector 23"/>
        <xdr:cNvCxnSpPr/>
      </xdr:nvCxnSpPr>
      <xdr:spPr bwMode="auto">
        <a:xfrm>
          <a:off x="1333500" y="2095500"/>
          <a:ext cx="409576" cy="619125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8</xdr:row>
      <xdr:rowOff>104775</xdr:rowOff>
    </xdr:from>
    <xdr:to>
      <xdr:col>5</xdr:col>
      <xdr:colOff>257175</xdr:colOff>
      <xdr:row>11</xdr:row>
      <xdr:rowOff>66675</xdr:rowOff>
    </xdr:to>
    <xdr:sp macro="" textlink="">
      <xdr:nvSpPr>
        <xdr:cNvPr id="28" name="TextBox 27"/>
        <xdr:cNvSpPr txBox="1"/>
      </xdr:nvSpPr>
      <xdr:spPr>
        <a:xfrm>
          <a:off x="1695450" y="1628775"/>
          <a:ext cx="1266825" cy="5334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Number of eligilbe children with a valid measurement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5</xdr:col>
      <xdr:colOff>361948</xdr:colOff>
      <xdr:row>8</xdr:row>
      <xdr:rowOff>104775</xdr:rowOff>
    </xdr:from>
    <xdr:to>
      <xdr:col>8</xdr:col>
      <xdr:colOff>228599</xdr:colOff>
      <xdr:row>11</xdr:row>
      <xdr:rowOff>66675</xdr:rowOff>
    </xdr:to>
    <xdr:sp macro="" textlink="">
      <xdr:nvSpPr>
        <xdr:cNvPr id="30" name="TextBox 29"/>
        <xdr:cNvSpPr txBox="1"/>
      </xdr:nvSpPr>
      <xdr:spPr>
        <a:xfrm>
          <a:off x="3067048" y="1438275"/>
          <a:ext cx="1695451" cy="5334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Number of eligible children who were not measured or measurement was invalid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8</xdr:col>
      <xdr:colOff>542925</xdr:colOff>
      <xdr:row>8</xdr:row>
      <xdr:rowOff>161925</xdr:rowOff>
    </xdr:from>
    <xdr:to>
      <xdr:col>10</xdr:col>
      <xdr:colOff>447675</xdr:colOff>
      <xdr:row>11</xdr:row>
      <xdr:rowOff>123825</xdr:rowOff>
    </xdr:to>
    <xdr:sp macro="" textlink="">
      <xdr:nvSpPr>
        <xdr:cNvPr id="31" name="TextBox 30"/>
        <xdr:cNvSpPr txBox="1"/>
      </xdr:nvSpPr>
      <xdr:spPr>
        <a:xfrm>
          <a:off x="5076825" y="1685925"/>
          <a:ext cx="1123950" cy="5334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Percentage of eligible children participating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7</xdr:col>
      <xdr:colOff>352427</xdr:colOff>
      <xdr:row>11</xdr:row>
      <xdr:rowOff>104775</xdr:rowOff>
    </xdr:from>
    <xdr:to>
      <xdr:col>8</xdr:col>
      <xdr:colOff>561975</xdr:colOff>
      <xdr:row>14</xdr:row>
      <xdr:rowOff>180975</xdr:rowOff>
    </xdr:to>
    <xdr:cxnSp macro="">
      <xdr:nvCxnSpPr>
        <xdr:cNvPr id="32" name="Straight Arrow Connector 31"/>
        <xdr:cNvCxnSpPr/>
      </xdr:nvCxnSpPr>
      <xdr:spPr bwMode="auto">
        <a:xfrm flipH="1">
          <a:off x="4276727" y="2200275"/>
          <a:ext cx="819148" cy="647700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466726</xdr:colOff>
      <xdr:row>11</xdr:row>
      <xdr:rowOff>66675</xdr:rowOff>
    </xdr:from>
    <xdr:to>
      <xdr:col>4</xdr:col>
      <xdr:colOff>476250</xdr:colOff>
      <xdr:row>14</xdr:row>
      <xdr:rowOff>85725</xdr:rowOff>
    </xdr:to>
    <xdr:cxnSp macro="">
      <xdr:nvCxnSpPr>
        <xdr:cNvPr id="50" name="Straight Arrow Connector 49"/>
        <xdr:cNvCxnSpPr/>
      </xdr:nvCxnSpPr>
      <xdr:spPr bwMode="auto">
        <a:xfrm>
          <a:off x="2562226" y="2162175"/>
          <a:ext cx="9524" cy="590550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276225</xdr:colOff>
      <xdr:row>11</xdr:row>
      <xdr:rowOff>76200</xdr:rowOff>
    </xdr:from>
    <xdr:to>
      <xdr:col>6</xdr:col>
      <xdr:colOff>276225</xdr:colOff>
      <xdr:row>14</xdr:row>
      <xdr:rowOff>152400</xdr:rowOff>
    </xdr:to>
    <xdr:cxnSp macro="">
      <xdr:nvCxnSpPr>
        <xdr:cNvPr id="54" name="Straight Arrow Connector 53"/>
        <xdr:cNvCxnSpPr/>
      </xdr:nvCxnSpPr>
      <xdr:spPr bwMode="auto">
        <a:xfrm>
          <a:off x="3590925" y="2171700"/>
          <a:ext cx="0" cy="647700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266699</xdr:colOff>
      <xdr:row>28</xdr:row>
      <xdr:rowOff>180975</xdr:rowOff>
    </xdr:from>
    <xdr:to>
      <xdr:col>9</xdr:col>
      <xdr:colOff>171450</xdr:colOff>
      <xdr:row>32</xdr:row>
      <xdr:rowOff>104775</xdr:rowOff>
    </xdr:to>
    <xdr:sp macro="" textlink="">
      <xdr:nvSpPr>
        <xdr:cNvPr id="68" name="TextBox 67"/>
        <xdr:cNvSpPr txBox="1"/>
      </xdr:nvSpPr>
      <xdr:spPr>
        <a:xfrm>
          <a:off x="3581399" y="5514975"/>
          <a:ext cx="1733551" cy="685800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Number of children whose parents chose to opt them out of the measurement programme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>
    <xdr:from>
      <xdr:col>12</xdr:col>
      <xdr:colOff>495300</xdr:colOff>
      <xdr:row>30</xdr:row>
      <xdr:rowOff>133350</xdr:rowOff>
    </xdr:from>
    <xdr:to>
      <xdr:col>14</xdr:col>
      <xdr:colOff>342945</xdr:colOff>
      <xdr:row>32</xdr:row>
      <xdr:rowOff>180975</xdr:rowOff>
    </xdr:to>
    <xdr:sp macro="" textlink="">
      <xdr:nvSpPr>
        <xdr:cNvPr id="69" name="TextBox 68"/>
        <xdr:cNvSpPr txBox="1"/>
      </xdr:nvSpPr>
      <xdr:spPr>
        <a:xfrm>
          <a:off x="7467600" y="5848350"/>
          <a:ext cx="1066845" cy="428625"/>
        </a:xfrm>
        <a:prstGeom prst="rect">
          <a:avLst/>
        </a:prstGeom>
        <a:solidFill>
          <a:schemeClr val="lt1"/>
        </a:solidFill>
        <a:ln w="12700" cmpd="sng">
          <a:solidFill>
            <a:srgbClr val="386698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latin typeface="Verdana" pitchFamily="34" charset="0"/>
              <a:ea typeface="+mn-ea"/>
              <a:cs typeface="+mn-cs"/>
            </a:rPr>
            <a:t>Source of data used</a:t>
          </a:r>
          <a:endParaRPr lang="en-GB" sz="900">
            <a:latin typeface="Verdana" pitchFamily="34" charset="0"/>
          </a:endParaRPr>
        </a:p>
      </xdr:txBody>
    </xdr:sp>
    <xdr:clientData/>
  </xdr:twoCellAnchor>
  <xdr:twoCellAnchor editAs="oneCell">
    <xdr:from>
      <xdr:col>0</xdr:col>
      <xdr:colOff>114300</xdr:colOff>
      <xdr:row>24</xdr:row>
      <xdr:rowOff>0</xdr:rowOff>
    </xdr:from>
    <xdr:to>
      <xdr:col>17</xdr:col>
      <xdr:colOff>565032</xdr:colOff>
      <xdr:row>25</xdr:row>
      <xdr:rowOff>62038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4572000"/>
          <a:ext cx="10471032" cy="252538"/>
        </a:xfrm>
        <a:prstGeom prst="rect">
          <a:avLst/>
        </a:prstGeom>
        <a:noFill/>
      </xdr:spPr>
    </xdr:pic>
    <xdr:clientData/>
  </xdr:twoCellAnchor>
  <xdr:twoCellAnchor>
    <xdr:from>
      <xdr:col>8</xdr:col>
      <xdr:colOff>209552</xdr:colOff>
      <xdr:row>25</xdr:row>
      <xdr:rowOff>38101</xdr:rowOff>
    </xdr:from>
    <xdr:to>
      <xdr:col>12</xdr:col>
      <xdr:colOff>495300</xdr:colOff>
      <xdr:row>31</xdr:row>
      <xdr:rowOff>157163</xdr:rowOff>
    </xdr:to>
    <xdr:cxnSp macro="">
      <xdr:nvCxnSpPr>
        <xdr:cNvPr id="70" name="Straight Arrow Connector 69"/>
        <xdr:cNvCxnSpPr>
          <a:stCxn id="69" idx="1"/>
        </xdr:cNvCxnSpPr>
      </xdr:nvCxnSpPr>
      <xdr:spPr bwMode="auto">
        <a:xfrm flipH="1" flipV="1">
          <a:off x="4743452" y="4800601"/>
          <a:ext cx="2724148" cy="1262062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485775</xdr:colOff>
      <xdr:row>31</xdr:row>
      <xdr:rowOff>0</xdr:rowOff>
    </xdr:from>
    <xdr:to>
      <xdr:col>6</xdr:col>
      <xdr:colOff>266701</xdr:colOff>
      <xdr:row>33</xdr:row>
      <xdr:rowOff>38100</xdr:rowOff>
    </xdr:to>
    <xdr:cxnSp macro="">
      <xdr:nvCxnSpPr>
        <xdr:cNvPr id="72" name="Straight Arrow Connector 71"/>
        <xdr:cNvCxnSpPr/>
      </xdr:nvCxnSpPr>
      <xdr:spPr bwMode="auto">
        <a:xfrm flipH="1">
          <a:off x="2581275" y="5905500"/>
          <a:ext cx="1000126" cy="419100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34</xdr:row>
      <xdr:rowOff>180975</xdr:rowOff>
    </xdr:from>
    <xdr:to>
      <xdr:col>5</xdr:col>
      <xdr:colOff>3230</xdr:colOff>
      <xdr:row>37</xdr:row>
      <xdr:rowOff>8161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44165"/>
        <a:stretch>
          <a:fillRect/>
        </a:stretch>
      </xdr:blipFill>
      <xdr:spPr bwMode="auto">
        <a:xfrm>
          <a:off x="133350" y="6657975"/>
          <a:ext cx="2568630" cy="398686"/>
        </a:xfrm>
        <a:prstGeom prst="rect">
          <a:avLst/>
        </a:prstGeom>
        <a:noFill/>
      </xdr:spPr>
    </xdr:pic>
    <xdr:clientData/>
  </xdr:twoCellAnchor>
  <xdr:twoCellAnchor>
    <xdr:from>
      <xdr:col>4</xdr:col>
      <xdr:colOff>606480</xdr:colOff>
      <xdr:row>31</xdr:row>
      <xdr:rowOff>157163</xdr:rowOff>
    </xdr:from>
    <xdr:to>
      <xdr:col>12</xdr:col>
      <xdr:colOff>495300</xdr:colOff>
      <xdr:row>35</xdr:row>
      <xdr:rowOff>189818</xdr:rowOff>
    </xdr:to>
    <xdr:cxnSp macro="">
      <xdr:nvCxnSpPr>
        <xdr:cNvPr id="51" name="Straight Arrow Connector 50"/>
        <xdr:cNvCxnSpPr>
          <a:stCxn id="69" idx="1"/>
          <a:endCxn id="1025" idx="3"/>
        </xdr:cNvCxnSpPr>
      </xdr:nvCxnSpPr>
      <xdr:spPr bwMode="auto">
        <a:xfrm flipH="1">
          <a:off x="2701980" y="6062663"/>
          <a:ext cx="4765620" cy="794655"/>
        </a:xfrm>
        <a:prstGeom prst="straightConnector1">
          <a:avLst/>
        </a:prstGeom>
        <a:ln w="12700">
          <a:solidFill>
            <a:srgbClr val="386698"/>
          </a:solidFill>
          <a:prstDash val="sysDot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123826</xdr:colOff>
      <xdr:row>28</xdr:row>
      <xdr:rowOff>1</xdr:rowOff>
    </xdr:from>
    <xdr:to>
      <xdr:col>4</xdr:col>
      <xdr:colOff>526582</xdr:colOff>
      <xdr:row>34</xdr:row>
      <xdr:rowOff>119692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3826" y="5334001"/>
          <a:ext cx="2498256" cy="1262691"/>
        </a:xfrm>
        <a:prstGeom prst="rect">
          <a:avLst/>
        </a:prstGeom>
        <a:noFill/>
      </xdr:spPr>
    </xdr:pic>
    <xdr:clientData/>
  </xdr:twoCellAnchor>
  <xdr:twoCellAnchor editAs="absolute">
    <xdr:from>
      <xdr:col>1</xdr:col>
      <xdr:colOff>28575</xdr:colOff>
      <xdr:row>5</xdr:row>
      <xdr:rowOff>57150</xdr:rowOff>
    </xdr:from>
    <xdr:to>
      <xdr:col>13</xdr:col>
      <xdr:colOff>205800</xdr:colOff>
      <xdr:row>6</xdr:row>
      <xdr:rowOff>183450</xdr:rowOff>
    </xdr:to>
    <xdr:grpSp>
      <xdr:nvGrpSpPr>
        <xdr:cNvPr id="47" name="Group 46"/>
        <xdr:cNvGrpSpPr/>
      </xdr:nvGrpSpPr>
      <xdr:grpSpPr>
        <a:xfrm>
          <a:off x="295275" y="1009650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49" name="Rectangle 48">
            <a:hlinkClick xmlns:r="http://schemas.openxmlformats.org/officeDocument/2006/relationships" r:id="rId8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2" name="Rectangle 51">
            <a:hlinkClick xmlns:r="http://schemas.openxmlformats.org/officeDocument/2006/relationships" r:id="rId9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3" name="Rectangle 52">
            <a:hlinkClick xmlns:r="http://schemas.openxmlformats.org/officeDocument/2006/relationships" r:id="rId10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5" name="Rectangle 54">
            <a:hlinkClick xmlns:r="http://schemas.openxmlformats.org/officeDocument/2006/relationships" r:id="rId11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6" name="Rectangle 55">
            <a:hlinkClick xmlns:r="http://schemas.openxmlformats.org/officeDocument/2006/relationships" r:id="rId12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57" name="Rectangle 56">
            <a:hlinkClick xmlns:r="http://schemas.openxmlformats.org/officeDocument/2006/relationships" r:id="rId13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18</xdr:col>
      <xdr:colOff>609600</xdr:colOff>
      <xdr:row>7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219075</xdr:colOff>
      <xdr:row>5</xdr:row>
      <xdr:rowOff>28575</xdr:rowOff>
    </xdr:to>
    <xdr:grpSp>
      <xdr:nvGrpSpPr>
        <xdr:cNvPr id="3" name="Group 2"/>
        <xdr:cNvGrpSpPr/>
      </xdr:nvGrpSpPr>
      <xdr:grpSpPr>
        <a:xfrm>
          <a:off x="0" y="0"/>
          <a:ext cx="14792325" cy="981075"/>
          <a:chOff x="0" y="0"/>
          <a:chExt cx="14497050" cy="981075"/>
        </a:xfrm>
      </xdr:grpSpPr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5" name="Picture 4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95250</xdr:colOff>
      <xdr:row>5</xdr:row>
      <xdr:rowOff>57150</xdr:rowOff>
    </xdr:from>
    <xdr:to>
      <xdr:col>13</xdr:col>
      <xdr:colOff>796350</xdr:colOff>
      <xdr:row>6</xdr:row>
      <xdr:rowOff>183450</xdr:rowOff>
    </xdr:to>
    <xdr:grpSp>
      <xdr:nvGrpSpPr>
        <xdr:cNvPr id="6" name="Group 5"/>
        <xdr:cNvGrpSpPr/>
      </xdr:nvGrpSpPr>
      <xdr:grpSpPr>
        <a:xfrm>
          <a:off x="285750" y="1009650"/>
          <a:ext cx="10797600" cy="316800"/>
          <a:chOff x="247650" y="1857375"/>
          <a:chExt cx="10807125" cy="316800"/>
        </a:xfrm>
      </xdr:grpSpPr>
      <xdr:sp macro="" textlink="">
        <xdr:nvSpPr>
          <xdr:cNvPr id="7" name="Rectangle 6">
            <a:hlinkClick xmlns:r="http://schemas.openxmlformats.org/officeDocument/2006/relationships" r:id="rId4" tooltip="Introduction"/>
          </xdr:cNvPr>
          <xdr:cNvSpPr/>
        </xdr:nvSpPr>
        <xdr:spPr>
          <a:xfrm>
            <a:off x="2476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8" name="Rectangle 7">
            <a:hlinkClick xmlns:r="http://schemas.openxmlformats.org/officeDocument/2006/relationships" r:id="rId5" tooltip="Health board chart"/>
          </xdr:cNvPr>
          <xdr:cNvSpPr/>
        </xdr:nvSpPr>
        <xdr:spPr>
          <a:xfrm>
            <a:off x="133350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" name="Rectangle 8">
            <a:hlinkClick xmlns:r="http://schemas.openxmlformats.org/officeDocument/2006/relationships" r:id="rId6" tooltip="Local authority chart"/>
          </xdr:cNvPr>
          <xdr:cNvSpPr/>
        </xdr:nvSpPr>
        <xdr:spPr>
          <a:xfrm>
            <a:off x="24193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" name="Rectangle 9">
            <a:hlinkClick xmlns:r="http://schemas.openxmlformats.org/officeDocument/2006/relationships" r:id="rId7" tooltip="Other type of output"/>
          </xdr:cNvPr>
          <xdr:cNvSpPr/>
        </xdr:nvSpPr>
        <xdr:spPr>
          <a:xfrm>
            <a:off x="350520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" name="Rectangle 10">
            <a:hlinkClick xmlns:r="http://schemas.openxmlformats.org/officeDocument/2006/relationships" r:id="rId8" tooltip="Other type of output"/>
          </xdr:cNvPr>
          <xdr:cNvSpPr/>
        </xdr:nvSpPr>
        <xdr:spPr>
          <a:xfrm>
            <a:off x="4591050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2" name="Rectangle 11">
            <a:hlinkClick xmlns:r="http://schemas.openxmlformats.org/officeDocument/2006/relationships" r:id="rId9" tooltip="Technical guide"/>
          </xdr:cNvPr>
          <xdr:cNvSpPr/>
        </xdr:nvSpPr>
        <xdr:spPr>
          <a:xfrm>
            <a:off x="783907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3" name="Rectangle 12">
            <a:hlinkClick xmlns:r="http://schemas.openxmlformats.org/officeDocument/2006/relationships" r:id="rId10" tooltip="Interpretation guide"/>
          </xdr:cNvPr>
          <xdr:cNvSpPr/>
        </xdr:nvSpPr>
        <xdr:spPr>
          <a:xfrm>
            <a:off x="892492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4" name="Rectangle 13">
            <a:hlinkClick xmlns:r="http://schemas.openxmlformats.org/officeDocument/2006/relationships" r:id="rId11" tooltip="How to copy charts &amp; tables"/>
          </xdr:cNvPr>
          <xdr:cNvSpPr/>
        </xdr:nvSpPr>
        <xdr:spPr>
          <a:xfrm>
            <a:off x="10010775" y="1857375"/>
            <a:ext cx="1044000" cy="3168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  <xdr:twoCellAnchor editAs="absolute">
    <xdr:from>
      <xdr:col>1</xdr:col>
      <xdr:colOff>114300</xdr:colOff>
      <xdr:row>5</xdr:row>
      <xdr:rowOff>47625</xdr:rowOff>
    </xdr:from>
    <xdr:to>
      <xdr:col>9</xdr:col>
      <xdr:colOff>672525</xdr:colOff>
      <xdr:row>6</xdr:row>
      <xdr:rowOff>173925</xdr:rowOff>
    </xdr:to>
    <xdr:grpSp>
      <xdr:nvGrpSpPr>
        <xdr:cNvPr id="15" name="Group 14"/>
        <xdr:cNvGrpSpPr/>
      </xdr:nvGrpSpPr>
      <xdr:grpSpPr>
        <a:xfrm>
          <a:off x="304800" y="1000125"/>
          <a:ext cx="7484261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16" name="Rectangle 15">
            <a:hlinkClick xmlns:r="http://schemas.openxmlformats.org/officeDocument/2006/relationships" r:id="rId12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7" name="Rectangle 16">
            <a:hlinkClick xmlns:r="http://schemas.openxmlformats.org/officeDocument/2006/relationships" r:id="rId13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8" name="Rectangle 17">
            <a:hlinkClick xmlns:r="http://schemas.openxmlformats.org/officeDocument/2006/relationships" r:id="rId14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9" name="Rectangle 18">
            <a:hlinkClick xmlns:r="http://schemas.openxmlformats.org/officeDocument/2006/relationships" r:id="rId15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0" name="Rectangle 19">
            <a:hlinkClick xmlns:r="http://schemas.openxmlformats.org/officeDocument/2006/relationships" r:id="rId16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21" name="Rectangle 20">
            <a:hlinkClick xmlns:r="http://schemas.openxmlformats.org/officeDocument/2006/relationships" r:id="rId17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21</xdr:col>
      <xdr:colOff>504825</xdr:colOff>
      <xdr:row>7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52500"/>
          <a:ext cx="14497050" cy="409575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21</xdr:col>
      <xdr:colOff>504825</xdr:colOff>
      <xdr:row>5</xdr:row>
      <xdr:rowOff>28575</xdr:rowOff>
    </xdr:to>
    <xdr:grpSp>
      <xdr:nvGrpSpPr>
        <xdr:cNvPr id="3" name="Group 2"/>
        <xdr:cNvGrpSpPr>
          <a:grpSpLocks noChangeAspect="1"/>
        </xdr:cNvGrpSpPr>
      </xdr:nvGrpSpPr>
      <xdr:grpSpPr>
        <a:xfrm>
          <a:off x="0" y="0"/>
          <a:ext cx="14497050" cy="981075"/>
          <a:chOff x="0" y="0"/>
          <a:chExt cx="14497050" cy="981075"/>
        </a:xfrm>
      </xdr:grpSpPr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4497050" cy="981075"/>
          </a:xfrm>
          <a:prstGeom prst="rect">
            <a:avLst/>
          </a:prstGeom>
          <a:noFill/>
        </xdr:spPr>
      </xdr:pic>
      <xdr:pic>
        <xdr:nvPicPr>
          <xdr:cNvPr id="5" name="Picture 4" descr="20160322_InteractiveBanner_BP.jp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 t="4423" r="77769" b="9583"/>
          <a:stretch>
            <a:fillRect/>
          </a:stretch>
        </xdr:blipFill>
        <xdr:spPr>
          <a:xfrm>
            <a:off x="238125" y="66675"/>
            <a:ext cx="3232741" cy="841321"/>
          </a:xfrm>
          <a:prstGeom prst="rect">
            <a:avLst/>
          </a:prstGeom>
        </xdr:spPr>
      </xdr:pic>
    </xdr:grpSp>
    <xdr:clientData/>
  </xdr:twoCellAnchor>
  <xdr:twoCellAnchor editAs="absolute">
    <xdr:from>
      <xdr:col>1</xdr:col>
      <xdr:colOff>142875</xdr:colOff>
      <xdr:row>5</xdr:row>
      <xdr:rowOff>28575</xdr:rowOff>
    </xdr:from>
    <xdr:to>
      <xdr:col>10</xdr:col>
      <xdr:colOff>539175</xdr:colOff>
      <xdr:row>6</xdr:row>
      <xdr:rowOff>154875</xdr:rowOff>
    </xdr:to>
    <xdr:grpSp>
      <xdr:nvGrpSpPr>
        <xdr:cNvPr id="6" name="Group 5"/>
        <xdr:cNvGrpSpPr/>
      </xdr:nvGrpSpPr>
      <xdr:grpSpPr>
        <a:xfrm>
          <a:off x="333375" y="981075"/>
          <a:ext cx="7492425" cy="316800"/>
          <a:chOff x="4610100" y="6096000"/>
          <a:chExt cx="7492425" cy="316800"/>
        </a:xfrm>
        <a:solidFill>
          <a:schemeClr val="accent1">
            <a:alpha val="0"/>
          </a:schemeClr>
        </a:solidFill>
      </xdr:grpSpPr>
      <xdr:sp macro="" textlink="">
        <xdr:nvSpPr>
          <xdr:cNvPr id="7" name="Rectangle 6">
            <a:hlinkClick xmlns:r="http://schemas.openxmlformats.org/officeDocument/2006/relationships" r:id="rId4" tooltip="Introduction"/>
          </xdr:cNvPr>
          <xdr:cNvSpPr/>
        </xdr:nvSpPr>
        <xdr:spPr>
          <a:xfrm>
            <a:off x="46101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8" name="Rectangle 7">
            <a:hlinkClick xmlns:r="http://schemas.openxmlformats.org/officeDocument/2006/relationships" r:id="rId5" tooltip="Participation"/>
          </xdr:cNvPr>
          <xdr:cNvSpPr/>
        </xdr:nvSpPr>
        <xdr:spPr>
          <a:xfrm>
            <a:off x="56959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9" name="Rectangle 8">
            <a:hlinkClick xmlns:r="http://schemas.openxmlformats.org/officeDocument/2006/relationships" r:id="rId6" tooltip="Participation trends"/>
          </xdr:cNvPr>
          <xdr:cNvSpPr/>
        </xdr:nvSpPr>
        <xdr:spPr>
          <a:xfrm>
            <a:off x="678180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0" name="Rectangle 9">
            <a:hlinkClick xmlns:r="http://schemas.openxmlformats.org/officeDocument/2006/relationships" r:id="rId7" tooltip="Opt outs"/>
          </xdr:cNvPr>
          <xdr:cNvSpPr/>
        </xdr:nvSpPr>
        <xdr:spPr>
          <a:xfrm>
            <a:off x="7867650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1" name="Rectangle 10">
            <a:hlinkClick xmlns:r="http://schemas.openxmlformats.org/officeDocument/2006/relationships" r:id="rId8" tooltip="Interpretation guide"/>
          </xdr:cNvPr>
          <xdr:cNvSpPr/>
        </xdr:nvSpPr>
        <xdr:spPr>
          <a:xfrm>
            <a:off x="997267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  <xdr:sp macro="" textlink="">
        <xdr:nvSpPr>
          <xdr:cNvPr id="12" name="Rectangle 11">
            <a:hlinkClick xmlns:r="http://schemas.openxmlformats.org/officeDocument/2006/relationships" r:id="rId9" tooltip="How to copy charts &amp; tables"/>
          </xdr:cNvPr>
          <xdr:cNvSpPr/>
        </xdr:nvSpPr>
        <xdr:spPr>
          <a:xfrm>
            <a:off x="11058525" y="6096000"/>
            <a:ext cx="1044000" cy="3168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GB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les.nhs.uk/sitesplus/888/page/67762" TargetMode="External"/><Relationship Id="rId1" Type="http://schemas.openxmlformats.org/officeDocument/2006/relationships/hyperlink" Target="http://www.nationalarchives.gov.uk/doc/open-government-licence/version/3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43"/>
  <sheetViews>
    <sheetView showGridLines="0" zoomScaleNormal="100" workbookViewId="0">
      <selection activeCell="A27" sqref="A27:C27"/>
    </sheetView>
  </sheetViews>
  <sheetFormatPr defaultRowHeight="18" customHeight="1" x14ac:dyDescent="0.15"/>
  <cols>
    <col min="1" max="1" width="4" style="54" customWidth="1"/>
    <col min="2" max="14" width="16.28515625" style="54" customWidth="1"/>
    <col min="15" max="15" width="1.5703125" style="54" customWidth="1"/>
    <col min="16" max="16384" width="9.140625" style="54"/>
  </cols>
  <sheetData>
    <row r="1" spans="1:15" ht="12.75" customHeight="1" x14ac:dyDescent="0.35">
      <c r="A1" s="52"/>
      <c r="B1" s="52"/>
      <c r="C1" s="52"/>
      <c r="D1" s="52"/>
      <c r="E1" s="52"/>
      <c r="F1" s="52"/>
      <c r="G1" s="53"/>
      <c r="H1" s="52"/>
      <c r="I1" s="52"/>
      <c r="J1" s="52"/>
      <c r="K1" s="52"/>
      <c r="L1" s="52"/>
      <c r="M1" s="52"/>
      <c r="N1" s="52"/>
      <c r="O1" s="52"/>
    </row>
    <row r="2" spans="1:15" ht="12.75" customHeight="1" x14ac:dyDescent="0.1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</row>
    <row r="3" spans="1:15" ht="12.75" customHeight="1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</row>
    <row r="4" spans="1:15" ht="12.75" customHeight="1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1:15" ht="12.75" customHeight="1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</row>
    <row r="6" spans="1:15" ht="12.75" customHeight="1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</row>
    <row r="7" spans="1:15" ht="12.75" customHeight="1" x14ac:dyDescent="0.3">
      <c r="B7" s="55"/>
      <c r="C7" s="56"/>
      <c r="D7" s="57"/>
      <c r="E7" s="57"/>
      <c r="F7" s="58"/>
      <c r="G7" s="58"/>
      <c r="H7" s="58"/>
      <c r="I7" s="58"/>
      <c r="J7" s="58"/>
      <c r="K7" s="58"/>
    </row>
    <row r="8" spans="1:15" ht="3.75" customHeight="1" x14ac:dyDescent="0.15">
      <c r="A8" s="52"/>
      <c r="B8" s="59"/>
      <c r="C8" s="60"/>
      <c r="D8" s="61"/>
      <c r="E8" s="61"/>
      <c r="F8" s="52"/>
      <c r="G8" s="52"/>
      <c r="H8" s="52"/>
      <c r="I8" s="52"/>
      <c r="J8" s="52"/>
      <c r="K8" s="52"/>
      <c r="L8" s="52"/>
      <c r="M8" s="52"/>
      <c r="N8" s="52"/>
      <c r="O8" s="52"/>
    </row>
    <row r="9" spans="1:15" ht="27.75" customHeight="1" x14ac:dyDescent="0.15">
      <c r="A9" s="52"/>
      <c r="B9" s="62" t="str">
        <f>B35</f>
        <v>Introduction</v>
      </c>
      <c r="C9" s="63" t="str">
        <f>B36</f>
        <v>Participation</v>
      </c>
      <c r="D9" s="63" t="str">
        <f>B37</f>
        <v>Participation trends</v>
      </c>
      <c r="E9" s="63" t="str">
        <f>B38</f>
        <v>Opt outs</v>
      </c>
      <c r="F9" s="52"/>
      <c r="G9" s="64" t="str">
        <f>B41</f>
        <v>Interpretation guide</v>
      </c>
      <c r="H9" s="63" t="str">
        <f>B42</f>
        <v>How to copy charts &amp; tables</v>
      </c>
      <c r="I9" s="52"/>
      <c r="J9" s="52"/>
      <c r="K9" s="52"/>
      <c r="L9" s="52"/>
      <c r="M9" s="52"/>
      <c r="N9" s="52"/>
      <c r="O9" s="52"/>
    </row>
    <row r="10" spans="1:15" ht="14.25" customHeight="1" x14ac:dyDescent="0.2">
      <c r="B10" s="65"/>
      <c r="C10" s="65"/>
    </row>
    <row r="11" spans="1:15" ht="3.75" customHeight="1" x14ac:dyDescent="0.15">
      <c r="A11" s="52"/>
      <c r="B11" s="61"/>
      <c r="C11" s="66"/>
      <c r="D11" s="61"/>
      <c r="E11" s="61"/>
      <c r="F11" s="52"/>
      <c r="G11" s="52"/>
      <c r="H11" s="52"/>
      <c r="I11" s="52"/>
      <c r="J11" s="52"/>
      <c r="K11" s="52"/>
      <c r="L11" s="52"/>
      <c r="M11" s="52"/>
      <c r="N11" s="52"/>
      <c r="O11" s="52"/>
    </row>
    <row r="12" spans="1:15" ht="27.75" customHeight="1" x14ac:dyDescent="0.15">
      <c r="A12" s="52"/>
      <c r="B12" s="64" t="str">
        <f>B35</f>
        <v>Introduction</v>
      </c>
      <c r="C12" s="62" t="str">
        <f>B36</f>
        <v>Participation</v>
      </c>
      <c r="D12" s="63" t="str">
        <f>B37</f>
        <v>Participation trends</v>
      </c>
      <c r="E12" s="63" t="str">
        <f>B38</f>
        <v>Opt outs</v>
      </c>
      <c r="F12" s="52"/>
      <c r="G12" s="64" t="str">
        <f>B41</f>
        <v>Interpretation guide</v>
      </c>
      <c r="H12" s="63" t="str">
        <f>B42</f>
        <v>How to copy charts &amp; tables</v>
      </c>
      <c r="I12" s="52"/>
      <c r="J12" s="52"/>
      <c r="K12" s="52"/>
      <c r="L12" s="52"/>
      <c r="M12" s="52"/>
      <c r="N12" s="52"/>
      <c r="O12" s="52"/>
    </row>
    <row r="13" spans="1:15" ht="14.25" customHeight="1" x14ac:dyDescent="0.15"/>
    <row r="14" spans="1:15" ht="3.75" customHeight="1" x14ac:dyDescent="0.15">
      <c r="A14" s="52"/>
      <c r="B14" s="61"/>
      <c r="C14" s="61"/>
      <c r="D14" s="66"/>
      <c r="E14" s="61"/>
      <c r="F14" s="52"/>
      <c r="G14" s="52"/>
      <c r="H14" s="52"/>
      <c r="I14" s="52"/>
      <c r="J14" s="52"/>
      <c r="K14" s="52"/>
      <c r="L14" s="52"/>
      <c r="M14" s="52"/>
      <c r="N14" s="52"/>
      <c r="O14" s="52"/>
    </row>
    <row r="15" spans="1:15" ht="27.75" customHeight="1" x14ac:dyDescent="0.15">
      <c r="A15" s="52"/>
      <c r="B15" s="64" t="str">
        <f>B35</f>
        <v>Introduction</v>
      </c>
      <c r="C15" s="63" t="str">
        <f>B36</f>
        <v>Participation</v>
      </c>
      <c r="D15" s="62" t="str">
        <f>B37</f>
        <v>Participation trends</v>
      </c>
      <c r="E15" s="63" t="str">
        <f>B38</f>
        <v>Opt outs</v>
      </c>
      <c r="F15" s="52"/>
      <c r="G15" s="64" t="str">
        <f>B41</f>
        <v>Interpretation guide</v>
      </c>
      <c r="H15" s="63" t="str">
        <f>B42</f>
        <v>How to copy charts &amp; tables</v>
      </c>
      <c r="I15" s="52"/>
      <c r="J15" s="52"/>
      <c r="K15" s="52"/>
      <c r="L15" s="52"/>
      <c r="M15" s="52"/>
      <c r="N15" s="52"/>
      <c r="O15" s="52"/>
    </row>
    <row r="16" spans="1:15" ht="14.25" customHeight="1" x14ac:dyDescent="0.15"/>
    <row r="17" spans="1:15" ht="3.75" customHeight="1" x14ac:dyDescent="0.15">
      <c r="A17" s="52"/>
      <c r="B17" s="61"/>
      <c r="C17" s="61"/>
      <c r="D17" s="61"/>
      <c r="E17" s="66"/>
      <c r="F17" s="52"/>
      <c r="G17" s="52"/>
      <c r="H17" s="52"/>
      <c r="I17" s="52"/>
      <c r="J17" s="52"/>
      <c r="K17" s="52"/>
      <c r="L17" s="52"/>
      <c r="M17" s="52"/>
      <c r="N17" s="52"/>
      <c r="O17" s="52"/>
    </row>
    <row r="18" spans="1:15" ht="27.75" customHeight="1" x14ac:dyDescent="0.15">
      <c r="A18" s="52"/>
      <c r="B18" s="64" t="str">
        <f>B35</f>
        <v>Introduction</v>
      </c>
      <c r="C18" s="63" t="str">
        <f>B36</f>
        <v>Participation</v>
      </c>
      <c r="D18" s="63" t="str">
        <f>B37</f>
        <v>Participation trends</v>
      </c>
      <c r="E18" s="62" t="str">
        <f>B38</f>
        <v>Opt outs</v>
      </c>
      <c r="F18" s="52"/>
      <c r="G18" s="64" t="str">
        <f>B41</f>
        <v>Interpretation guide</v>
      </c>
      <c r="H18" s="63" t="str">
        <f>B42</f>
        <v>How to copy charts &amp; tables</v>
      </c>
      <c r="I18" s="52"/>
      <c r="J18" s="52"/>
      <c r="K18" s="52"/>
      <c r="L18" s="52"/>
      <c r="M18" s="52"/>
      <c r="N18" s="52"/>
      <c r="O18" s="52"/>
    </row>
    <row r="19" spans="1:15" ht="14.25" customHeight="1" x14ac:dyDescent="0.15"/>
    <row r="20" spans="1:15" ht="3.75" customHeight="1" x14ac:dyDescent="0.15">
      <c r="A20" s="52"/>
      <c r="B20" s="61"/>
      <c r="C20" s="61"/>
      <c r="D20" s="61"/>
      <c r="E20" s="61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1:15" ht="27.75" customHeight="1" x14ac:dyDescent="0.15">
      <c r="A21" s="52"/>
      <c r="B21" s="64" t="str">
        <f>B35</f>
        <v>Introduction</v>
      </c>
      <c r="C21" s="63" t="str">
        <f>B36</f>
        <v>Participation</v>
      </c>
      <c r="D21" s="63" t="str">
        <f>B37</f>
        <v>Participation trends</v>
      </c>
      <c r="E21" s="63" t="str">
        <f>B38</f>
        <v>Opt outs</v>
      </c>
      <c r="F21" s="52"/>
      <c r="G21" s="64" t="str">
        <f>B41</f>
        <v>Interpretation guide</v>
      </c>
      <c r="H21" s="63" t="str">
        <f>B42</f>
        <v>How to copy charts &amp; tables</v>
      </c>
      <c r="I21" s="52"/>
      <c r="J21" s="52"/>
      <c r="K21" s="52"/>
      <c r="L21" s="52"/>
      <c r="M21" s="52"/>
      <c r="N21" s="52"/>
      <c r="O21" s="52"/>
    </row>
    <row r="22" spans="1:15" ht="14.25" customHeight="1" x14ac:dyDescent="0.15"/>
    <row r="23" spans="1:15" ht="3.75" customHeight="1" x14ac:dyDescent="0.15">
      <c r="A23" s="52"/>
      <c r="B23" s="61"/>
      <c r="C23" s="61"/>
      <c r="D23" s="61"/>
      <c r="E23" s="61"/>
      <c r="F23" s="52"/>
      <c r="G23" s="52"/>
      <c r="H23" s="52"/>
      <c r="I23" s="52"/>
      <c r="J23" s="52"/>
      <c r="K23" s="52"/>
      <c r="L23" s="52"/>
      <c r="M23" s="52"/>
      <c r="N23" s="52"/>
      <c r="O23" s="52"/>
    </row>
    <row r="24" spans="1:15" ht="27.75" customHeight="1" x14ac:dyDescent="0.15">
      <c r="A24" s="52"/>
      <c r="B24" s="64" t="str">
        <f>B35</f>
        <v>Introduction</v>
      </c>
      <c r="C24" s="63" t="str">
        <f>B36</f>
        <v>Participation</v>
      </c>
      <c r="D24" s="63" t="str">
        <f>B37</f>
        <v>Participation trends</v>
      </c>
      <c r="E24" s="63" t="str">
        <f>B38</f>
        <v>Opt outs</v>
      </c>
      <c r="F24" s="52"/>
      <c r="G24" s="64" t="str">
        <f>B41</f>
        <v>Interpretation guide</v>
      </c>
      <c r="H24" s="63" t="str">
        <f>B42</f>
        <v>How to copy charts &amp; tables</v>
      </c>
      <c r="I24" s="52"/>
      <c r="J24" s="52"/>
      <c r="K24" s="52"/>
      <c r="L24" s="52"/>
      <c r="M24" s="52"/>
      <c r="N24" s="52"/>
      <c r="O24" s="52"/>
    </row>
    <row r="25" spans="1:15" ht="14.25" customHeight="1" x14ac:dyDescent="0.15"/>
    <row r="26" spans="1:15" ht="3.75" customHeight="1" x14ac:dyDescent="0.15">
      <c r="A26" s="52"/>
      <c r="B26" s="61"/>
      <c r="C26" s="61"/>
      <c r="D26" s="61"/>
      <c r="E26" s="61"/>
      <c r="F26" s="52"/>
      <c r="G26" s="66"/>
      <c r="H26" s="52"/>
      <c r="I26" s="52"/>
      <c r="J26" s="52"/>
      <c r="K26" s="52"/>
      <c r="L26" s="52"/>
      <c r="M26" s="52"/>
      <c r="N26" s="52"/>
      <c r="O26" s="52"/>
    </row>
    <row r="27" spans="1:15" ht="27.75" customHeight="1" x14ac:dyDescent="0.15">
      <c r="A27" s="52"/>
      <c r="B27" s="64" t="str">
        <f>B35</f>
        <v>Introduction</v>
      </c>
      <c r="C27" s="63" t="str">
        <f>B36</f>
        <v>Participation</v>
      </c>
      <c r="D27" s="63" t="str">
        <f>B37</f>
        <v>Participation trends</v>
      </c>
      <c r="E27" s="63" t="str">
        <f>B38</f>
        <v>Opt outs</v>
      </c>
      <c r="F27" s="52"/>
      <c r="G27" s="62" t="str">
        <f>B41</f>
        <v>Interpretation guide</v>
      </c>
      <c r="H27" s="63" t="str">
        <f>B42</f>
        <v>How to copy charts &amp; tables</v>
      </c>
      <c r="I27" s="52"/>
      <c r="J27" s="52"/>
      <c r="K27" s="52"/>
      <c r="L27" s="52"/>
      <c r="M27" s="52"/>
      <c r="N27" s="52"/>
      <c r="O27" s="52"/>
    </row>
    <row r="28" spans="1:15" ht="14.25" customHeight="1" x14ac:dyDescent="0.15"/>
    <row r="29" spans="1:15" ht="3.75" customHeight="1" x14ac:dyDescent="0.15">
      <c r="A29" s="52"/>
      <c r="B29" s="61"/>
      <c r="C29" s="61"/>
      <c r="D29" s="61"/>
      <c r="E29" s="61"/>
      <c r="F29" s="52"/>
      <c r="G29" s="52"/>
      <c r="H29" s="66"/>
      <c r="I29" s="52"/>
      <c r="J29" s="52"/>
      <c r="K29" s="52"/>
      <c r="L29" s="52"/>
      <c r="M29" s="52"/>
      <c r="N29" s="52"/>
      <c r="O29" s="52"/>
    </row>
    <row r="30" spans="1:15" ht="27.75" customHeight="1" x14ac:dyDescent="0.15">
      <c r="A30" s="52"/>
      <c r="B30" s="64" t="str">
        <f>B35</f>
        <v>Introduction</v>
      </c>
      <c r="C30" s="63" t="str">
        <f>B36</f>
        <v>Participation</v>
      </c>
      <c r="D30" s="63" t="str">
        <f>B37</f>
        <v>Participation trends</v>
      </c>
      <c r="E30" s="63" t="str">
        <f>B38</f>
        <v>Opt outs</v>
      </c>
      <c r="F30" s="52"/>
      <c r="G30" s="64" t="str">
        <f>B41</f>
        <v>Interpretation guide</v>
      </c>
      <c r="H30" s="62" t="str">
        <f>B42</f>
        <v>How to copy charts &amp; tables</v>
      </c>
      <c r="I30" s="52"/>
      <c r="J30" s="52"/>
      <c r="K30" s="52"/>
      <c r="L30" s="52"/>
      <c r="M30" s="52"/>
      <c r="N30" s="52"/>
      <c r="O30" s="52"/>
    </row>
    <row r="31" spans="1:15" ht="13.5" customHeight="1" x14ac:dyDescent="0.15"/>
    <row r="32" spans="1:15" ht="12.75" customHeight="1" x14ac:dyDescent="0.15">
      <c r="B32" s="67" t="s">
        <v>81</v>
      </c>
      <c r="E32" s="68"/>
      <c r="F32" s="67" t="s">
        <v>82</v>
      </c>
    </row>
    <row r="33" spans="1:9" ht="12.75" customHeight="1" x14ac:dyDescent="0.15">
      <c r="B33" s="69" t="s">
        <v>83</v>
      </c>
    </row>
    <row r="34" spans="1:9" ht="12.75" customHeight="1" x14ac:dyDescent="0.15">
      <c r="B34" s="67" t="s">
        <v>84</v>
      </c>
      <c r="C34" s="70"/>
      <c r="D34" s="70"/>
    </row>
    <row r="35" spans="1:9" ht="12.75" customHeight="1" x14ac:dyDescent="0.15">
      <c r="A35" s="70" t="s">
        <v>85</v>
      </c>
      <c r="B35" s="69" t="s">
        <v>86</v>
      </c>
    </row>
    <row r="36" spans="1:9" ht="12.75" customHeight="1" x14ac:dyDescent="0.15">
      <c r="A36" s="70" t="s">
        <v>87</v>
      </c>
      <c r="B36" s="69" t="s">
        <v>88</v>
      </c>
    </row>
    <row r="37" spans="1:9" ht="12.75" customHeight="1" x14ac:dyDescent="0.15">
      <c r="A37" s="70" t="s">
        <v>89</v>
      </c>
      <c r="B37" s="69" t="s">
        <v>90</v>
      </c>
      <c r="F37" s="67" t="s">
        <v>91</v>
      </c>
      <c r="G37" s="52"/>
      <c r="H37" s="52"/>
      <c r="I37" s="52"/>
    </row>
    <row r="38" spans="1:9" ht="12.75" customHeight="1" x14ac:dyDescent="0.15">
      <c r="A38" s="70" t="s">
        <v>92</v>
      </c>
      <c r="B38" s="69" t="s">
        <v>93</v>
      </c>
    </row>
    <row r="39" spans="1:9" ht="12.75" customHeight="1" x14ac:dyDescent="0.15">
      <c r="A39" s="70" t="s">
        <v>94</v>
      </c>
      <c r="B39" s="69"/>
    </row>
    <row r="40" spans="1:9" ht="12.75" customHeight="1" x14ac:dyDescent="0.15">
      <c r="B40" s="69"/>
    </row>
    <row r="41" spans="1:9" ht="12.75" customHeight="1" x14ac:dyDescent="0.15">
      <c r="B41" s="69" t="s">
        <v>95</v>
      </c>
    </row>
    <row r="42" spans="1:9" ht="12.75" customHeight="1" x14ac:dyDescent="0.15">
      <c r="B42" s="69" t="s">
        <v>96</v>
      </c>
    </row>
    <row r="43" spans="1:9" ht="12.75" customHeight="1" x14ac:dyDescent="0.15"/>
  </sheetData>
  <sheetProtection selectLockedCells="1"/>
  <pageMargins left="0.39370078740157483" right="0.39370078740157483" top="0.74803149606299213" bottom="0.74803149606299213" header="0.31496062992125984" footer="0.31496062992125984"/>
  <pageSetup paperSize="9" scale="5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C5" sqref="C5"/>
    </sheetView>
  </sheetViews>
  <sheetFormatPr defaultRowHeight="15" x14ac:dyDescent="0.25"/>
  <cols>
    <col min="3" max="3" width="16" bestFit="1" customWidth="1"/>
    <col min="4" max="4" width="18.42578125" bestFit="1" customWidth="1"/>
    <col min="5" max="5" width="22.85546875" bestFit="1" customWidth="1"/>
    <col min="6" max="6" width="20.85546875" bestFit="1" customWidth="1"/>
    <col min="7" max="7" width="12.7109375" bestFit="1" customWidth="1"/>
    <col min="8" max="8" width="15.140625" bestFit="1" customWidth="1"/>
    <col min="9" max="9" width="19.5703125" bestFit="1" customWidth="1"/>
    <col min="10" max="10" width="17.7109375" bestFit="1" customWidth="1"/>
    <col min="11" max="11" width="12.28515625" bestFit="1" customWidth="1"/>
    <col min="12" max="12" width="14.7109375" bestFit="1" customWidth="1"/>
    <col min="13" max="13" width="19.140625" bestFit="1" customWidth="1"/>
    <col min="14" max="14" width="17.28515625" bestFit="1" customWidth="1"/>
  </cols>
  <sheetData>
    <row r="1" spans="1:14" x14ac:dyDescent="0.25">
      <c r="A1" t="s">
        <v>148</v>
      </c>
    </row>
    <row r="3" spans="1:14" x14ac:dyDescent="0.25">
      <c r="B3" t="s">
        <v>99</v>
      </c>
      <c r="C3" t="s">
        <v>100</v>
      </c>
      <c r="D3" t="s">
        <v>101</v>
      </c>
      <c r="E3" t="s">
        <v>102</v>
      </c>
      <c r="F3" t="s">
        <v>103</v>
      </c>
      <c r="G3" t="s">
        <v>104</v>
      </c>
      <c r="H3" t="s">
        <v>105</v>
      </c>
      <c r="I3" t="s">
        <v>106</v>
      </c>
      <c r="J3" t="s">
        <v>107</v>
      </c>
      <c r="K3" t="s">
        <v>108</v>
      </c>
      <c r="L3" t="s">
        <v>109</v>
      </c>
      <c r="M3" t="s">
        <v>110</v>
      </c>
      <c r="N3" t="s">
        <v>111</v>
      </c>
    </row>
    <row r="4" spans="1:14" x14ac:dyDescent="0.25">
      <c r="A4" t="s">
        <v>112</v>
      </c>
      <c r="B4" t="s">
        <v>25</v>
      </c>
      <c r="C4">
        <v>34310</v>
      </c>
      <c r="D4">
        <v>32160</v>
      </c>
      <c r="E4">
        <v>2150</v>
      </c>
      <c r="F4">
        <v>93.733605362867962</v>
      </c>
      <c r="G4">
        <v>17644</v>
      </c>
      <c r="H4">
        <v>16428</v>
      </c>
      <c r="I4">
        <v>1216</v>
      </c>
      <c r="J4">
        <v>93.108138744048972</v>
      </c>
      <c r="K4">
        <v>16666</v>
      </c>
      <c r="L4">
        <v>15732</v>
      </c>
      <c r="M4">
        <v>934</v>
      </c>
      <c r="N4">
        <v>94.395775831033248</v>
      </c>
    </row>
    <row r="5" spans="1:14" x14ac:dyDescent="0.25">
      <c r="A5" t="s">
        <v>113</v>
      </c>
      <c r="B5" t="s">
        <v>26</v>
      </c>
      <c r="C5">
        <v>5883</v>
      </c>
      <c r="D5">
        <v>5516</v>
      </c>
      <c r="E5">
        <v>367</v>
      </c>
      <c r="F5">
        <v>93.761686214516402</v>
      </c>
      <c r="G5">
        <v>3053</v>
      </c>
      <c r="H5">
        <v>2857</v>
      </c>
      <c r="I5">
        <v>196</v>
      </c>
      <c r="J5">
        <v>93.580085162135603</v>
      </c>
      <c r="K5">
        <v>2830</v>
      </c>
      <c r="L5">
        <v>2659</v>
      </c>
      <c r="M5">
        <v>171</v>
      </c>
      <c r="N5">
        <v>93.957597173144876</v>
      </c>
    </row>
    <row r="6" spans="1:14" x14ac:dyDescent="0.25">
      <c r="A6" t="s">
        <v>114</v>
      </c>
      <c r="B6" t="s">
        <v>27</v>
      </c>
      <c r="C6">
        <v>5774</v>
      </c>
      <c r="D6">
        <v>5468</v>
      </c>
      <c r="E6">
        <v>306</v>
      </c>
      <c r="F6">
        <v>94.700381018358158</v>
      </c>
      <c r="G6">
        <v>2958</v>
      </c>
      <c r="H6">
        <v>2777</v>
      </c>
      <c r="I6">
        <v>181</v>
      </c>
      <c r="J6">
        <v>93.881000676132516</v>
      </c>
      <c r="K6">
        <v>2816</v>
      </c>
      <c r="L6">
        <v>2691</v>
      </c>
      <c r="M6">
        <v>125</v>
      </c>
      <c r="N6">
        <v>95.561079545454547</v>
      </c>
    </row>
    <row r="7" spans="1:14" x14ac:dyDescent="0.25">
      <c r="A7" t="s">
        <v>115</v>
      </c>
      <c r="B7" t="s">
        <v>28</v>
      </c>
      <c r="C7">
        <v>6622</v>
      </c>
      <c r="D7">
        <v>6273</v>
      </c>
      <c r="E7">
        <v>349</v>
      </c>
      <c r="F7">
        <v>94.729688915735437</v>
      </c>
      <c r="G7">
        <v>3432</v>
      </c>
      <c r="H7">
        <v>3217</v>
      </c>
      <c r="I7">
        <v>215</v>
      </c>
      <c r="J7">
        <v>93.735431235431236</v>
      </c>
      <c r="K7">
        <v>3190</v>
      </c>
      <c r="L7">
        <v>3056</v>
      </c>
      <c r="M7">
        <v>134</v>
      </c>
      <c r="N7">
        <v>95.799373040752357</v>
      </c>
    </row>
    <row r="8" spans="1:14" x14ac:dyDescent="0.25">
      <c r="A8" t="s">
        <v>116</v>
      </c>
      <c r="B8" t="s">
        <v>29</v>
      </c>
      <c r="C8">
        <v>7251</v>
      </c>
      <c r="D8">
        <v>6794</v>
      </c>
      <c r="E8">
        <v>457</v>
      </c>
      <c r="F8">
        <v>93.697421045373048</v>
      </c>
      <c r="G8">
        <v>3725</v>
      </c>
      <c r="H8">
        <v>3457</v>
      </c>
      <c r="I8">
        <v>268</v>
      </c>
      <c r="J8">
        <v>92.805369127516784</v>
      </c>
      <c r="K8">
        <v>3526</v>
      </c>
      <c r="L8">
        <v>3337</v>
      </c>
      <c r="M8">
        <v>189</v>
      </c>
      <c r="N8">
        <v>94.639818491208175</v>
      </c>
    </row>
    <row r="9" spans="1:14" x14ac:dyDescent="0.25">
      <c r="A9" t="s">
        <v>117</v>
      </c>
      <c r="B9" t="s">
        <v>30</v>
      </c>
      <c r="C9">
        <v>8780</v>
      </c>
      <c r="D9">
        <v>8109</v>
      </c>
      <c r="E9">
        <v>671</v>
      </c>
      <c r="F9">
        <v>92.357630979498865</v>
      </c>
      <c r="G9">
        <v>4476</v>
      </c>
      <c r="H9">
        <v>4120</v>
      </c>
      <c r="I9">
        <v>356</v>
      </c>
      <c r="J9">
        <v>92.046470062555855</v>
      </c>
      <c r="K9">
        <v>4304</v>
      </c>
      <c r="L9">
        <v>3989</v>
      </c>
      <c r="M9">
        <v>315</v>
      </c>
      <c r="N9">
        <v>92.681226765799252</v>
      </c>
    </row>
    <row r="10" spans="1:14" x14ac:dyDescent="0.25">
      <c r="A10" t="s">
        <v>118</v>
      </c>
      <c r="B10" t="s">
        <v>31</v>
      </c>
      <c r="C10">
        <v>7512</v>
      </c>
      <c r="D10">
        <v>7282</v>
      </c>
      <c r="E10">
        <v>230</v>
      </c>
      <c r="F10">
        <v>96.938232161874339</v>
      </c>
      <c r="G10">
        <v>3823</v>
      </c>
      <c r="H10">
        <v>3685</v>
      </c>
      <c r="I10">
        <v>138</v>
      </c>
      <c r="J10">
        <v>96.390269421919967</v>
      </c>
      <c r="K10">
        <v>3689</v>
      </c>
      <c r="L10">
        <v>3597</v>
      </c>
      <c r="M10">
        <v>92</v>
      </c>
      <c r="N10">
        <v>97.506099213879111</v>
      </c>
    </row>
    <row r="11" spans="1:14" x14ac:dyDescent="0.25">
      <c r="A11" t="s">
        <v>119</v>
      </c>
      <c r="B11" t="s">
        <v>32</v>
      </c>
      <c r="C11">
        <v>771</v>
      </c>
      <c r="D11">
        <v>748</v>
      </c>
      <c r="E11">
        <v>23</v>
      </c>
      <c r="F11">
        <v>97.016861219195846</v>
      </c>
      <c r="G11">
        <v>380</v>
      </c>
      <c r="H11">
        <v>368</v>
      </c>
      <c r="I11">
        <v>12</v>
      </c>
      <c r="J11">
        <v>96.84210526315789</v>
      </c>
      <c r="K11">
        <v>391</v>
      </c>
      <c r="L11">
        <v>380</v>
      </c>
      <c r="M11">
        <v>11</v>
      </c>
      <c r="N11">
        <v>97.186700767263417</v>
      </c>
    </row>
    <row r="12" spans="1:14" x14ac:dyDescent="0.25">
      <c r="A12" t="s">
        <v>120</v>
      </c>
      <c r="B12" t="s">
        <v>33</v>
      </c>
      <c r="C12">
        <v>1225</v>
      </c>
      <c r="D12">
        <v>1181</v>
      </c>
      <c r="E12">
        <v>44</v>
      </c>
      <c r="F12">
        <v>96.408163265306129</v>
      </c>
      <c r="G12">
        <v>648</v>
      </c>
      <c r="H12">
        <v>621</v>
      </c>
      <c r="I12">
        <v>27</v>
      </c>
      <c r="J12">
        <v>95.833333333333343</v>
      </c>
      <c r="K12">
        <v>577</v>
      </c>
      <c r="L12">
        <v>560</v>
      </c>
      <c r="M12">
        <v>17</v>
      </c>
      <c r="N12">
        <v>97.053726169844026</v>
      </c>
    </row>
    <row r="13" spans="1:14" x14ac:dyDescent="0.25">
      <c r="A13" t="s">
        <v>121</v>
      </c>
      <c r="B13" t="s">
        <v>34</v>
      </c>
      <c r="C13">
        <v>1127</v>
      </c>
      <c r="D13">
        <v>1096</v>
      </c>
      <c r="E13">
        <v>31</v>
      </c>
      <c r="F13">
        <v>97.24933451641526</v>
      </c>
      <c r="G13">
        <v>575</v>
      </c>
      <c r="H13">
        <v>554</v>
      </c>
      <c r="I13">
        <v>21</v>
      </c>
      <c r="J13">
        <v>96.347826086956516</v>
      </c>
      <c r="K13">
        <v>552</v>
      </c>
      <c r="L13">
        <v>542</v>
      </c>
      <c r="M13">
        <v>10</v>
      </c>
      <c r="N13">
        <v>98.188405797101453</v>
      </c>
    </row>
    <row r="14" spans="1:14" x14ac:dyDescent="0.25">
      <c r="A14" t="s">
        <v>122</v>
      </c>
      <c r="B14" t="s">
        <v>35</v>
      </c>
      <c r="C14">
        <v>1102</v>
      </c>
      <c r="D14">
        <v>1061</v>
      </c>
      <c r="E14">
        <v>41</v>
      </c>
      <c r="F14">
        <v>96.279491833030846</v>
      </c>
      <c r="G14">
        <v>571</v>
      </c>
      <c r="H14">
        <v>552</v>
      </c>
      <c r="I14">
        <v>19</v>
      </c>
      <c r="J14">
        <v>96.672504378283705</v>
      </c>
      <c r="K14">
        <v>531</v>
      </c>
      <c r="L14">
        <v>509</v>
      </c>
      <c r="M14">
        <v>22</v>
      </c>
      <c r="N14">
        <v>95.856873822975516</v>
      </c>
    </row>
    <row r="15" spans="1:14" x14ac:dyDescent="0.25">
      <c r="A15" t="s">
        <v>123</v>
      </c>
      <c r="B15" t="s">
        <v>36</v>
      </c>
      <c r="C15">
        <v>1664</v>
      </c>
      <c r="D15">
        <v>1616</v>
      </c>
      <c r="E15">
        <v>48</v>
      </c>
      <c r="F15">
        <v>97.115384615384613</v>
      </c>
      <c r="G15">
        <v>812</v>
      </c>
      <c r="H15">
        <v>777</v>
      </c>
      <c r="I15">
        <v>35</v>
      </c>
      <c r="J15">
        <v>95.689655172413794</v>
      </c>
      <c r="K15">
        <v>852</v>
      </c>
      <c r="L15">
        <v>839</v>
      </c>
      <c r="M15">
        <v>13</v>
      </c>
      <c r="N15">
        <v>98.474178403755857</v>
      </c>
    </row>
    <row r="16" spans="1:14" x14ac:dyDescent="0.25">
      <c r="A16" t="s">
        <v>124</v>
      </c>
      <c r="B16" t="s">
        <v>37</v>
      </c>
      <c r="C16">
        <v>1623</v>
      </c>
      <c r="D16">
        <v>1580</v>
      </c>
      <c r="E16">
        <v>43</v>
      </c>
      <c r="F16">
        <v>97.350585335797902</v>
      </c>
      <c r="G16">
        <v>837</v>
      </c>
      <c r="H16">
        <v>813</v>
      </c>
      <c r="I16">
        <v>24</v>
      </c>
      <c r="J16">
        <v>97.132616487455195</v>
      </c>
      <c r="K16">
        <v>786</v>
      </c>
      <c r="L16">
        <v>767</v>
      </c>
      <c r="M16">
        <v>19</v>
      </c>
      <c r="N16">
        <v>97.582697201017808</v>
      </c>
    </row>
    <row r="17" spans="1:14" x14ac:dyDescent="0.25">
      <c r="A17" t="s">
        <v>125</v>
      </c>
      <c r="B17" t="s">
        <v>98</v>
      </c>
      <c r="C17">
        <v>1169</v>
      </c>
      <c r="D17">
        <v>1050</v>
      </c>
      <c r="E17">
        <v>119</v>
      </c>
      <c r="F17">
        <v>89.820359281437121</v>
      </c>
      <c r="G17">
        <v>615</v>
      </c>
      <c r="H17">
        <v>540</v>
      </c>
      <c r="I17">
        <v>75</v>
      </c>
      <c r="J17">
        <v>87.804878048780495</v>
      </c>
      <c r="K17">
        <v>554</v>
      </c>
      <c r="L17">
        <v>510</v>
      </c>
      <c r="M17">
        <v>44</v>
      </c>
      <c r="N17">
        <v>92.057761732851986</v>
      </c>
    </row>
    <row r="18" spans="1:14" x14ac:dyDescent="0.25">
      <c r="A18" t="s">
        <v>126</v>
      </c>
      <c r="B18" t="s">
        <v>39</v>
      </c>
      <c r="C18">
        <v>3784</v>
      </c>
      <c r="D18">
        <v>3592</v>
      </c>
      <c r="E18">
        <v>192</v>
      </c>
      <c r="F18">
        <v>94.926004228329802</v>
      </c>
      <c r="G18">
        <v>1955</v>
      </c>
      <c r="H18">
        <v>1843</v>
      </c>
      <c r="I18">
        <v>112</v>
      </c>
      <c r="J18">
        <v>94.271099744245518</v>
      </c>
      <c r="K18">
        <v>1829</v>
      </c>
      <c r="L18">
        <v>1749</v>
      </c>
      <c r="M18">
        <v>80</v>
      </c>
      <c r="N18">
        <v>95.626025150355389</v>
      </c>
    </row>
    <row r="19" spans="1:14" x14ac:dyDescent="0.25">
      <c r="A19" t="s">
        <v>127</v>
      </c>
      <c r="B19" t="s">
        <v>40</v>
      </c>
      <c r="C19">
        <v>624</v>
      </c>
      <c r="D19">
        <v>601</v>
      </c>
      <c r="E19">
        <v>23</v>
      </c>
      <c r="F19">
        <v>96.314102564102569</v>
      </c>
      <c r="G19">
        <v>323</v>
      </c>
      <c r="H19">
        <v>308</v>
      </c>
      <c r="I19">
        <v>15</v>
      </c>
      <c r="J19">
        <v>95.356037151702793</v>
      </c>
      <c r="K19">
        <v>301</v>
      </c>
      <c r="L19">
        <v>293</v>
      </c>
      <c r="M19">
        <v>8</v>
      </c>
      <c r="N19">
        <v>97.342192691029908</v>
      </c>
    </row>
    <row r="20" spans="1:14" x14ac:dyDescent="0.25">
      <c r="A20" t="s">
        <v>128</v>
      </c>
      <c r="B20" t="s">
        <v>41</v>
      </c>
      <c r="C20">
        <v>1201</v>
      </c>
      <c r="D20">
        <v>1140</v>
      </c>
      <c r="E20">
        <v>61</v>
      </c>
      <c r="F20">
        <v>94.920899250624473</v>
      </c>
      <c r="G20">
        <v>648</v>
      </c>
      <c r="H20">
        <v>613</v>
      </c>
      <c r="I20">
        <v>35</v>
      </c>
      <c r="J20">
        <v>94.598765432098759</v>
      </c>
      <c r="K20">
        <v>553</v>
      </c>
      <c r="L20">
        <v>527</v>
      </c>
      <c r="M20">
        <v>26</v>
      </c>
      <c r="N20">
        <v>95.298372513562384</v>
      </c>
    </row>
    <row r="21" spans="1:14" x14ac:dyDescent="0.25">
      <c r="A21" t="s">
        <v>129</v>
      </c>
      <c r="B21" t="s">
        <v>42</v>
      </c>
      <c r="C21">
        <v>1959</v>
      </c>
      <c r="D21">
        <v>1851</v>
      </c>
      <c r="E21">
        <v>108</v>
      </c>
      <c r="F21">
        <v>94.486983154670739</v>
      </c>
      <c r="G21">
        <v>984</v>
      </c>
      <c r="H21">
        <v>922</v>
      </c>
      <c r="I21">
        <v>62</v>
      </c>
      <c r="J21">
        <v>93.699186991869922</v>
      </c>
      <c r="K21">
        <v>975</v>
      </c>
      <c r="L21">
        <v>929</v>
      </c>
      <c r="M21">
        <v>46</v>
      </c>
      <c r="N21">
        <v>95.282051282051285</v>
      </c>
    </row>
    <row r="22" spans="1:14" x14ac:dyDescent="0.25">
      <c r="A22" t="s">
        <v>130</v>
      </c>
      <c r="B22" t="s">
        <v>43</v>
      </c>
      <c r="C22">
        <v>4075</v>
      </c>
      <c r="D22">
        <v>3903</v>
      </c>
      <c r="E22">
        <v>172</v>
      </c>
      <c r="F22">
        <v>95.779141104294467</v>
      </c>
      <c r="G22">
        <v>2103</v>
      </c>
      <c r="H22">
        <v>1997</v>
      </c>
      <c r="I22">
        <v>106</v>
      </c>
      <c r="J22">
        <v>94.959581550166433</v>
      </c>
      <c r="K22">
        <v>1972</v>
      </c>
      <c r="L22">
        <v>1906</v>
      </c>
      <c r="M22">
        <v>66</v>
      </c>
      <c r="N22">
        <v>96.653144016227174</v>
      </c>
    </row>
    <row r="23" spans="1:14" x14ac:dyDescent="0.25">
      <c r="A23" t="s">
        <v>131</v>
      </c>
      <c r="B23" t="s">
        <v>44</v>
      </c>
      <c r="C23">
        <v>2591</v>
      </c>
      <c r="D23">
        <v>2474</v>
      </c>
      <c r="E23">
        <v>117</v>
      </c>
      <c r="F23">
        <v>95.484368969509831</v>
      </c>
      <c r="G23">
        <v>1361</v>
      </c>
      <c r="H23">
        <v>1286</v>
      </c>
      <c r="I23">
        <v>75</v>
      </c>
      <c r="J23">
        <v>94.489346069066855</v>
      </c>
      <c r="K23">
        <v>1230</v>
      </c>
      <c r="L23">
        <v>1188</v>
      </c>
      <c r="M23">
        <v>42</v>
      </c>
      <c r="N23">
        <v>96.58536585365853</v>
      </c>
    </row>
    <row r="24" spans="1:14" x14ac:dyDescent="0.25">
      <c r="A24" t="s">
        <v>132</v>
      </c>
      <c r="B24" t="s">
        <v>45</v>
      </c>
      <c r="C24">
        <v>1484</v>
      </c>
      <c r="D24">
        <v>1429</v>
      </c>
      <c r="E24">
        <v>55</v>
      </c>
      <c r="F24">
        <v>96.293800539083563</v>
      </c>
      <c r="G24">
        <v>742</v>
      </c>
      <c r="H24">
        <v>711</v>
      </c>
      <c r="I24">
        <v>31</v>
      </c>
      <c r="J24">
        <v>95.822102425876011</v>
      </c>
      <c r="K24">
        <v>742</v>
      </c>
      <c r="L24">
        <v>718</v>
      </c>
      <c r="M24">
        <v>24</v>
      </c>
      <c r="N24">
        <v>96.7654986522911</v>
      </c>
    </row>
    <row r="25" spans="1:14" x14ac:dyDescent="0.25">
      <c r="A25" t="s">
        <v>134</v>
      </c>
      <c r="B25" t="s">
        <v>47</v>
      </c>
      <c r="C25">
        <v>5731</v>
      </c>
      <c r="D25">
        <v>4832</v>
      </c>
      <c r="E25">
        <v>899</v>
      </c>
      <c r="F25">
        <v>84.313383353690455</v>
      </c>
      <c r="G25">
        <v>2996</v>
      </c>
      <c r="H25">
        <v>2509</v>
      </c>
      <c r="I25">
        <v>487</v>
      </c>
      <c r="J25">
        <v>83.744993324432585</v>
      </c>
      <c r="K25">
        <v>2735</v>
      </c>
      <c r="L25">
        <v>2323</v>
      </c>
      <c r="M25">
        <v>412</v>
      </c>
      <c r="N25">
        <v>84.936014625228523</v>
      </c>
    </row>
    <row r="26" spans="1:14" x14ac:dyDescent="0.25">
      <c r="A26" t="s">
        <v>135</v>
      </c>
      <c r="B26" t="s">
        <v>48</v>
      </c>
      <c r="C26">
        <v>1506</v>
      </c>
      <c r="D26">
        <v>1302</v>
      </c>
      <c r="E26">
        <v>204</v>
      </c>
      <c r="F26">
        <v>86.454183266932276</v>
      </c>
      <c r="G26">
        <v>784</v>
      </c>
      <c r="H26">
        <v>674</v>
      </c>
      <c r="I26">
        <v>110</v>
      </c>
      <c r="J26">
        <v>85.969387755102048</v>
      </c>
      <c r="K26">
        <v>722</v>
      </c>
      <c r="L26">
        <v>628</v>
      </c>
      <c r="M26">
        <v>94</v>
      </c>
      <c r="N26">
        <v>86.980609418282555</v>
      </c>
    </row>
    <row r="27" spans="1:14" x14ac:dyDescent="0.25">
      <c r="A27" t="s">
        <v>136</v>
      </c>
      <c r="B27" t="s">
        <v>49</v>
      </c>
      <c r="C27">
        <v>4225</v>
      </c>
      <c r="D27">
        <v>3530</v>
      </c>
      <c r="E27">
        <v>695</v>
      </c>
      <c r="F27">
        <v>83.550295857988161</v>
      </c>
      <c r="G27">
        <v>2212</v>
      </c>
      <c r="H27">
        <v>1835</v>
      </c>
      <c r="I27">
        <v>377</v>
      </c>
      <c r="J27">
        <v>82.956600361663661</v>
      </c>
      <c r="K27">
        <v>2013</v>
      </c>
      <c r="L27">
        <v>1695</v>
      </c>
      <c r="M27">
        <v>318</v>
      </c>
      <c r="N27">
        <v>84.2026825633383</v>
      </c>
    </row>
    <row r="28" spans="1:14" x14ac:dyDescent="0.25">
      <c r="A28" t="s">
        <v>137</v>
      </c>
      <c r="B28" t="s">
        <v>50</v>
      </c>
      <c r="C28">
        <v>5143</v>
      </c>
      <c r="D28">
        <v>4951</v>
      </c>
      <c r="E28">
        <v>192</v>
      </c>
      <c r="F28">
        <v>96.266770367489798</v>
      </c>
      <c r="G28">
        <v>2637</v>
      </c>
      <c r="H28">
        <v>2525</v>
      </c>
      <c r="I28">
        <v>112</v>
      </c>
      <c r="J28">
        <v>95.752749336367089</v>
      </c>
      <c r="K28">
        <v>2506</v>
      </c>
      <c r="L28">
        <v>2426</v>
      </c>
      <c r="M28">
        <v>80</v>
      </c>
      <c r="N28">
        <v>96.807661612130886</v>
      </c>
    </row>
    <row r="29" spans="1:14" x14ac:dyDescent="0.25">
      <c r="A29" t="s">
        <v>138</v>
      </c>
      <c r="B29" t="s">
        <v>51</v>
      </c>
      <c r="C29">
        <v>2786</v>
      </c>
      <c r="D29">
        <v>2655</v>
      </c>
      <c r="E29">
        <v>131</v>
      </c>
      <c r="F29">
        <v>95.297918162239768</v>
      </c>
      <c r="G29">
        <v>1404</v>
      </c>
      <c r="H29">
        <v>1333</v>
      </c>
      <c r="I29">
        <v>71</v>
      </c>
      <c r="J29">
        <v>94.943019943019948</v>
      </c>
      <c r="K29">
        <v>1382</v>
      </c>
      <c r="L29">
        <v>1322</v>
      </c>
      <c r="M29">
        <v>60</v>
      </c>
      <c r="N29">
        <v>95.65846599131693</v>
      </c>
    </row>
    <row r="30" spans="1:14" x14ac:dyDescent="0.25">
      <c r="A30" t="s">
        <v>139</v>
      </c>
      <c r="B30" t="s">
        <v>52</v>
      </c>
      <c r="C30">
        <v>728</v>
      </c>
      <c r="D30">
        <v>707</v>
      </c>
      <c r="E30">
        <v>21</v>
      </c>
      <c r="F30">
        <v>97.115384615384613</v>
      </c>
      <c r="G30">
        <v>363</v>
      </c>
      <c r="H30">
        <v>349</v>
      </c>
      <c r="I30">
        <v>14</v>
      </c>
      <c r="J30">
        <v>96.143250688705237</v>
      </c>
      <c r="K30">
        <v>365</v>
      </c>
      <c r="L30">
        <v>358</v>
      </c>
      <c r="M30">
        <v>7</v>
      </c>
      <c r="N30">
        <v>98.082191780821915</v>
      </c>
    </row>
    <row r="31" spans="1:14" x14ac:dyDescent="0.25">
      <c r="A31" t="s">
        <v>133</v>
      </c>
      <c r="B31" t="s">
        <v>46</v>
      </c>
      <c r="C31">
        <v>1629</v>
      </c>
      <c r="D31">
        <v>1589</v>
      </c>
      <c r="E31">
        <v>40</v>
      </c>
      <c r="F31">
        <v>97.544505831798645</v>
      </c>
      <c r="G31">
        <v>870</v>
      </c>
      <c r="H31">
        <v>843</v>
      </c>
      <c r="I31">
        <v>27</v>
      </c>
      <c r="J31">
        <v>96.896551724137936</v>
      </c>
      <c r="K31">
        <v>759</v>
      </c>
      <c r="L31">
        <v>746</v>
      </c>
      <c r="M31">
        <v>13</v>
      </c>
      <c r="N31">
        <v>98.287220026350468</v>
      </c>
    </row>
    <row r="32" spans="1:14" x14ac:dyDescent="0.25">
      <c r="A32" t="s">
        <v>140</v>
      </c>
      <c r="B32" t="s">
        <v>53</v>
      </c>
      <c r="C32">
        <v>6896</v>
      </c>
      <c r="D32">
        <v>6550</v>
      </c>
      <c r="E32">
        <v>346</v>
      </c>
      <c r="F32">
        <v>94.982598607888633</v>
      </c>
      <c r="G32">
        <v>3515</v>
      </c>
      <c r="H32">
        <v>3329</v>
      </c>
      <c r="I32">
        <v>186</v>
      </c>
      <c r="J32">
        <v>94.70839260312944</v>
      </c>
      <c r="K32">
        <v>3381</v>
      </c>
      <c r="L32">
        <v>3221</v>
      </c>
      <c r="M32">
        <v>160</v>
      </c>
      <c r="N32">
        <v>95.267672286305825</v>
      </c>
    </row>
    <row r="33" spans="1:14" x14ac:dyDescent="0.25">
      <c r="A33" t="s">
        <v>141</v>
      </c>
      <c r="B33" t="s">
        <v>54</v>
      </c>
      <c r="C33">
        <v>2077</v>
      </c>
      <c r="D33">
        <v>1977</v>
      </c>
      <c r="E33">
        <v>100</v>
      </c>
      <c r="F33">
        <v>95.185363505055363</v>
      </c>
      <c r="G33">
        <v>1020</v>
      </c>
      <c r="H33">
        <v>966</v>
      </c>
      <c r="I33">
        <v>54</v>
      </c>
      <c r="J33">
        <v>94.705882352941174</v>
      </c>
      <c r="K33">
        <v>1057</v>
      </c>
      <c r="L33">
        <v>1011</v>
      </c>
      <c r="M33">
        <v>46</v>
      </c>
      <c r="N33">
        <v>95.648060548722796</v>
      </c>
    </row>
    <row r="34" spans="1:14" x14ac:dyDescent="0.25">
      <c r="A34" t="s">
        <v>142</v>
      </c>
      <c r="B34" t="s">
        <v>55</v>
      </c>
      <c r="C34">
        <v>796</v>
      </c>
      <c r="D34">
        <v>758</v>
      </c>
      <c r="E34">
        <v>38</v>
      </c>
      <c r="F34">
        <v>95.226130653266324</v>
      </c>
      <c r="G34">
        <v>404</v>
      </c>
      <c r="H34">
        <v>384</v>
      </c>
      <c r="I34">
        <v>20</v>
      </c>
      <c r="J34">
        <v>95.049504950495049</v>
      </c>
      <c r="K34">
        <v>392</v>
      </c>
      <c r="L34">
        <v>374</v>
      </c>
      <c r="M34">
        <v>18</v>
      </c>
      <c r="N34">
        <v>95.408163265306129</v>
      </c>
    </row>
    <row r="35" spans="1:14" x14ac:dyDescent="0.25">
      <c r="A35" t="s">
        <v>143</v>
      </c>
      <c r="B35" t="s">
        <v>56</v>
      </c>
      <c r="C35">
        <v>1123</v>
      </c>
      <c r="D35">
        <v>1078</v>
      </c>
      <c r="E35">
        <v>45</v>
      </c>
      <c r="F35">
        <v>95.992876224398927</v>
      </c>
      <c r="G35">
        <v>564</v>
      </c>
      <c r="H35">
        <v>536</v>
      </c>
      <c r="I35">
        <v>28</v>
      </c>
      <c r="J35">
        <v>95.035460992907801</v>
      </c>
      <c r="K35">
        <v>559</v>
      </c>
      <c r="L35">
        <v>542</v>
      </c>
      <c r="M35">
        <v>17</v>
      </c>
      <c r="N35">
        <v>96.958855098389989</v>
      </c>
    </row>
    <row r="36" spans="1:14" x14ac:dyDescent="0.25">
      <c r="A36" t="s">
        <v>144</v>
      </c>
      <c r="B36" t="s">
        <v>57</v>
      </c>
      <c r="C36">
        <v>888</v>
      </c>
      <c r="D36">
        <v>842</v>
      </c>
      <c r="E36">
        <v>46</v>
      </c>
      <c r="F36">
        <v>94.819819819819813</v>
      </c>
      <c r="G36">
        <v>470</v>
      </c>
      <c r="H36">
        <v>441</v>
      </c>
      <c r="I36">
        <v>29</v>
      </c>
      <c r="J36">
        <v>93.829787234042556</v>
      </c>
      <c r="K36">
        <v>418</v>
      </c>
      <c r="L36">
        <v>401</v>
      </c>
      <c r="M36">
        <v>17</v>
      </c>
      <c r="N36">
        <v>95.933014354066984</v>
      </c>
    </row>
    <row r="37" spans="1:14" x14ac:dyDescent="0.25">
      <c r="A37" t="s">
        <v>145</v>
      </c>
      <c r="B37" t="s">
        <v>58</v>
      </c>
      <c r="C37">
        <v>2012</v>
      </c>
      <c r="D37">
        <v>1895</v>
      </c>
      <c r="E37">
        <v>117</v>
      </c>
      <c r="F37">
        <v>94.184890656063615</v>
      </c>
      <c r="G37">
        <v>1057</v>
      </c>
      <c r="H37">
        <v>1002</v>
      </c>
      <c r="I37">
        <v>55</v>
      </c>
      <c r="J37">
        <v>94.796594134342484</v>
      </c>
      <c r="K37">
        <v>955</v>
      </c>
      <c r="L37">
        <v>893</v>
      </c>
      <c r="M37">
        <v>62</v>
      </c>
      <c r="N37">
        <v>93.507853403141354</v>
      </c>
    </row>
    <row r="38" spans="1:14" x14ac:dyDescent="0.25">
      <c r="A38" t="s">
        <v>146</v>
      </c>
      <c r="B38" t="s">
        <v>147</v>
      </c>
      <c r="C38">
        <v>1169</v>
      </c>
      <c r="D38">
        <v>1050</v>
      </c>
      <c r="E38">
        <v>119</v>
      </c>
      <c r="F38">
        <v>89.820359281437121</v>
      </c>
      <c r="G38">
        <v>615</v>
      </c>
      <c r="H38">
        <v>540</v>
      </c>
      <c r="I38">
        <v>75</v>
      </c>
      <c r="J38">
        <v>87.804878048780495</v>
      </c>
      <c r="K38">
        <v>554</v>
      </c>
      <c r="L38">
        <v>510</v>
      </c>
      <c r="M38">
        <v>44</v>
      </c>
      <c r="N38">
        <v>92.057761732851986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R33"/>
  <sheetViews>
    <sheetView showGridLines="0" showRowColHeaders="0" tabSelected="1" zoomScaleNormal="100" workbookViewId="0"/>
  </sheetViews>
  <sheetFormatPr defaultRowHeight="15" x14ac:dyDescent="0.25"/>
  <cols>
    <col min="7" max="7" width="9.140625" customWidth="1"/>
    <col min="9" max="9" width="9.140625" customWidth="1"/>
    <col min="22" max="22" width="9.140625" customWidth="1"/>
  </cols>
  <sheetData>
    <row r="9" spans="6:7" x14ac:dyDescent="0.25">
      <c r="F9" s="47" t="s">
        <v>487</v>
      </c>
      <c r="G9" s="3"/>
    </row>
    <row r="10" spans="6:7" x14ac:dyDescent="0.25">
      <c r="F10" s="48" t="s">
        <v>70</v>
      </c>
      <c r="G10" s="3"/>
    </row>
    <row r="11" spans="6:7" x14ac:dyDescent="0.25">
      <c r="F11" s="115" t="s">
        <v>555</v>
      </c>
      <c r="G11" s="3"/>
    </row>
    <row r="12" spans="6:7" x14ac:dyDescent="0.25">
      <c r="G12" s="72"/>
    </row>
    <row r="13" spans="6:7" x14ac:dyDescent="0.25">
      <c r="F13" s="48" t="s">
        <v>71</v>
      </c>
      <c r="G13" s="3"/>
    </row>
    <row r="14" spans="6:7" x14ac:dyDescent="0.25">
      <c r="F14" s="49" t="s">
        <v>73</v>
      </c>
      <c r="G14" s="3"/>
    </row>
    <row r="15" spans="6:7" x14ac:dyDescent="0.25">
      <c r="F15" s="49" t="s">
        <v>74</v>
      </c>
      <c r="G15" s="3"/>
    </row>
    <row r="16" spans="6:7" x14ac:dyDescent="0.25">
      <c r="F16" s="49" t="s">
        <v>75</v>
      </c>
      <c r="G16" s="3"/>
    </row>
    <row r="17" spans="1:18" x14ac:dyDescent="0.25">
      <c r="F17" s="49"/>
      <c r="G17" s="3"/>
    </row>
    <row r="18" spans="1:18" x14ac:dyDescent="0.25">
      <c r="F18" s="48" t="s">
        <v>72</v>
      </c>
      <c r="G18" s="3"/>
    </row>
    <row r="19" spans="1:18" x14ac:dyDescent="0.25">
      <c r="G19" s="3"/>
    </row>
    <row r="20" spans="1:18" x14ac:dyDescent="0.25">
      <c r="F20" s="48"/>
      <c r="G20" s="3"/>
    </row>
    <row r="21" spans="1:18" x14ac:dyDescent="0.25">
      <c r="F21" s="10"/>
      <c r="G21" s="3"/>
      <c r="I21" s="50" t="s">
        <v>491</v>
      </c>
    </row>
    <row r="22" spans="1:18" x14ac:dyDescent="0.25">
      <c r="F22" s="46"/>
      <c r="G22" s="3"/>
      <c r="I22" s="50" t="s">
        <v>76</v>
      </c>
    </row>
    <row r="23" spans="1:18" x14ac:dyDescent="0.25">
      <c r="G23" s="36"/>
      <c r="I23" s="51" t="s">
        <v>77</v>
      </c>
    </row>
    <row r="24" spans="1:18" x14ac:dyDescent="0.25">
      <c r="G24" s="36"/>
      <c r="I24" s="50" t="s">
        <v>78</v>
      </c>
    </row>
    <row r="25" spans="1:18" x14ac:dyDescent="0.25">
      <c r="G25" s="72"/>
      <c r="I25" s="50" t="s">
        <v>79</v>
      </c>
    </row>
    <row r="26" spans="1:18" x14ac:dyDescent="0.25">
      <c r="G26" s="3"/>
      <c r="I26" s="50" t="s">
        <v>80</v>
      </c>
    </row>
    <row r="28" spans="1:18" x14ac:dyDescent="0.25">
      <c r="G28" s="36"/>
    </row>
    <row r="30" spans="1:18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 ht="3.75" customHeight="1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8" ht="27" customHeight="1" x14ac:dyDescent="0.25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0"/>
      <c r="Q32" s="10"/>
      <c r="R32" s="10"/>
    </row>
    <row r="33" spans="1:18" ht="15.75" customHeight="1" x14ac:dyDescent="0.25">
      <c r="A33" s="119"/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</row>
  </sheetData>
  <sheetProtection algorithmName="SHA-512" hashValue="qLtxtHlgoLrgTiIGQTfhd+oD1SfryMlsnV7mb4hZlSxmXYC4zk4J7MaIMaITrsmLD6WcmkNpa1Ob6mU4B2rzyw==" saltValue="H4bkuUcvK9sybk3qrtWn+A==" spinCount="100000" sheet="1" objects="1" scenarios="1"/>
  <mergeCells count="2">
    <mergeCell ref="A32:O32"/>
    <mergeCell ref="A33:R33"/>
  </mergeCells>
  <hyperlinks>
    <hyperlink ref="I23" r:id="rId1" display="http://www.nationalarchives.gov.uk/doc/open-government-licence/version/3/"/>
    <hyperlink ref="F11" r:id="rId2"/>
  </hyperlinks>
  <pageMargins left="0.70866141732283472" right="0.70866141732283472" top="0.74803149606299213" bottom="0.74803149606299213" header="0.31496062992125984" footer="0.31496062992125984"/>
  <pageSetup paperSize="9" scale="59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AQ85"/>
  <sheetViews>
    <sheetView showGridLines="0" zoomScaleNormal="100" workbookViewId="0"/>
  </sheetViews>
  <sheetFormatPr defaultRowHeight="15" x14ac:dyDescent="0.25"/>
  <cols>
    <col min="1" max="1" width="2.85546875" customWidth="1"/>
    <col min="2" max="2" width="25.140625" customWidth="1"/>
    <col min="3" max="4" width="11.28515625" customWidth="1"/>
    <col min="5" max="5" width="11" customWidth="1"/>
    <col min="6" max="6" width="14" customWidth="1"/>
    <col min="7" max="8" width="11.28515625" customWidth="1"/>
    <col min="9" max="9" width="11" customWidth="1"/>
    <col min="10" max="10" width="14" customWidth="1"/>
    <col min="11" max="12" width="11.28515625" customWidth="1"/>
    <col min="13" max="13" width="11" customWidth="1"/>
    <col min="14" max="14" width="14" customWidth="1"/>
    <col min="18" max="18" width="12.42578125" customWidth="1"/>
    <col min="19" max="19" width="12.85546875" customWidth="1"/>
    <col min="20" max="20" width="12.7109375" customWidth="1"/>
    <col min="22" max="24" width="11.140625" customWidth="1"/>
    <col min="26" max="28" width="11.7109375" customWidth="1"/>
    <col min="43" max="43" width="9.140625" customWidth="1"/>
  </cols>
  <sheetData>
    <row r="9" spans="2:43" ht="15" customHeight="1" x14ac:dyDescent="0.25">
      <c r="B9" s="120" t="s">
        <v>149</v>
      </c>
      <c r="C9" s="120"/>
      <c r="D9" s="120"/>
      <c r="E9" s="120"/>
      <c r="F9" s="120"/>
      <c r="G9" s="120"/>
      <c r="H9" s="120"/>
      <c r="I9" s="120"/>
      <c r="J9" s="120"/>
      <c r="N9" s="11"/>
    </row>
    <row r="10" spans="2:43" ht="3.75" customHeight="1" x14ac:dyDescent="0.25">
      <c r="B10" s="116"/>
      <c r="C10" s="116"/>
      <c r="D10" s="12"/>
      <c r="E10" s="12"/>
      <c r="F10" s="13"/>
      <c r="G10" s="116"/>
      <c r="H10" s="12"/>
      <c r="I10" s="12"/>
      <c r="J10" s="12"/>
      <c r="K10" s="116"/>
      <c r="L10" s="12"/>
      <c r="M10" s="12"/>
      <c r="O10" s="117"/>
    </row>
    <row r="11" spans="2:43" x14ac:dyDescent="0.25">
      <c r="B11" s="73"/>
      <c r="C11" s="121" t="s">
        <v>19</v>
      </c>
      <c r="D11" s="122"/>
      <c r="E11" s="122"/>
      <c r="F11" s="123"/>
      <c r="G11" s="121" t="s">
        <v>20</v>
      </c>
      <c r="H11" s="122"/>
      <c r="I11" s="122"/>
      <c r="J11" s="123"/>
      <c r="K11" s="121" t="s">
        <v>21</v>
      </c>
      <c r="L11" s="122"/>
      <c r="M11" s="122"/>
      <c r="N11" s="123"/>
      <c r="Q11" s="82"/>
      <c r="V11" s="82"/>
      <c r="Z11" s="82"/>
    </row>
    <row r="12" spans="2:43" ht="3.75" customHeight="1" x14ac:dyDescent="0.25">
      <c r="B12" s="30"/>
      <c r="C12" s="74"/>
      <c r="D12" s="75"/>
      <c r="E12" s="124" t="s">
        <v>22</v>
      </c>
      <c r="F12" s="31"/>
      <c r="G12" s="76"/>
      <c r="H12" s="76"/>
      <c r="I12" s="124" t="s">
        <v>22</v>
      </c>
      <c r="J12" s="114"/>
      <c r="K12" s="77"/>
      <c r="L12" s="78"/>
      <c r="M12" s="124" t="s">
        <v>22</v>
      </c>
      <c r="N12" s="31"/>
    </row>
    <row r="13" spans="2:43" ht="24" x14ac:dyDescent="0.25">
      <c r="B13" s="32" t="s">
        <v>61</v>
      </c>
      <c r="C13" s="14" t="s">
        <v>23</v>
      </c>
      <c r="D13" s="114" t="s">
        <v>24</v>
      </c>
      <c r="E13" s="124"/>
      <c r="F13" s="31" t="s">
        <v>60</v>
      </c>
      <c r="G13" s="114" t="s">
        <v>23</v>
      </c>
      <c r="H13" s="114" t="s">
        <v>24</v>
      </c>
      <c r="I13" s="124"/>
      <c r="J13" s="114" t="s">
        <v>60</v>
      </c>
      <c r="K13" s="14" t="s">
        <v>23</v>
      </c>
      <c r="L13" s="114" t="s">
        <v>24</v>
      </c>
      <c r="M13" s="124"/>
      <c r="N13" s="31" t="s">
        <v>60</v>
      </c>
      <c r="P13" s="80"/>
    </row>
    <row r="14" spans="2:43" ht="16.5" customHeight="1" x14ac:dyDescent="0.25">
      <c r="B14" s="16" t="s">
        <v>25</v>
      </c>
      <c r="C14" s="92">
        <v>34310</v>
      </c>
      <c r="D14" s="92">
        <v>32160</v>
      </c>
      <c r="E14" s="92">
        <v>2150</v>
      </c>
      <c r="F14" s="92" t="s">
        <v>492</v>
      </c>
      <c r="G14" s="92">
        <v>17644</v>
      </c>
      <c r="H14" s="92">
        <v>16428</v>
      </c>
      <c r="I14" s="92">
        <v>1216</v>
      </c>
      <c r="J14" s="92" t="s">
        <v>493</v>
      </c>
      <c r="K14" s="92">
        <v>16666</v>
      </c>
      <c r="L14" s="92">
        <v>15732</v>
      </c>
      <c r="M14" s="92">
        <v>934</v>
      </c>
      <c r="N14" s="92" t="s">
        <v>494</v>
      </c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</row>
    <row r="15" spans="2:43" ht="13.5" customHeight="1" x14ac:dyDescent="0.25">
      <c r="B15" s="21" t="s">
        <v>26</v>
      </c>
      <c r="C15" s="97">
        <v>5883</v>
      </c>
      <c r="D15" s="97">
        <v>5516</v>
      </c>
      <c r="E15" s="97">
        <v>367</v>
      </c>
      <c r="F15" s="93" t="s">
        <v>495</v>
      </c>
      <c r="G15" s="98">
        <v>3053</v>
      </c>
      <c r="H15" s="98">
        <v>2857</v>
      </c>
      <c r="I15" s="98">
        <v>196</v>
      </c>
      <c r="J15" s="95" t="s">
        <v>496</v>
      </c>
      <c r="K15" s="98">
        <v>2830</v>
      </c>
      <c r="L15" s="98">
        <v>2659</v>
      </c>
      <c r="M15" s="98">
        <v>171</v>
      </c>
      <c r="N15" s="95" t="s">
        <v>497</v>
      </c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</row>
    <row r="16" spans="2:43" ht="13.5" customHeight="1" x14ac:dyDescent="0.25">
      <c r="B16" s="21" t="s">
        <v>27</v>
      </c>
      <c r="C16" s="97">
        <v>5774</v>
      </c>
      <c r="D16" s="97">
        <v>5468</v>
      </c>
      <c r="E16" s="97">
        <v>306</v>
      </c>
      <c r="F16" s="93" t="s">
        <v>498</v>
      </c>
      <c r="G16" s="98">
        <v>2958</v>
      </c>
      <c r="H16" s="98">
        <v>2777</v>
      </c>
      <c r="I16" s="98">
        <v>181</v>
      </c>
      <c r="J16" s="95" t="s">
        <v>499</v>
      </c>
      <c r="K16" s="98">
        <v>2816</v>
      </c>
      <c r="L16" s="98">
        <v>2691</v>
      </c>
      <c r="M16" s="98">
        <v>125</v>
      </c>
      <c r="N16" s="95" t="s">
        <v>500</v>
      </c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</row>
    <row r="17" spans="2:43" ht="13.5" customHeight="1" x14ac:dyDescent="0.25">
      <c r="B17" s="21" t="s">
        <v>28</v>
      </c>
      <c r="C17" s="97">
        <v>6622</v>
      </c>
      <c r="D17" s="97">
        <v>6273</v>
      </c>
      <c r="E17" s="97">
        <v>349</v>
      </c>
      <c r="F17" s="93" t="s">
        <v>498</v>
      </c>
      <c r="G17" s="98">
        <v>3432</v>
      </c>
      <c r="H17" s="98">
        <v>3217</v>
      </c>
      <c r="I17" s="98">
        <v>215</v>
      </c>
      <c r="J17" s="95" t="s">
        <v>492</v>
      </c>
      <c r="K17" s="98">
        <v>3190</v>
      </c>
      <c r="L17" s="98">
        <v>3056</v>
      </c>
      <c r="M17" s="98">
        <v>134</v>
      </c>
      <c r="N17" s="95" t="s">
        <v>501</v>
      </c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</row>
    <row r="18" spans="2:43" ht="13.5" customHeight="1" x14ac:dyDescent="0.25">
      <c r="B18" s="21" t="s">
        <v>29</v>
      </c>
      <c r="C18" s="97">
        <v>7251</v>
      </c>
      <c r="D18" s="97">
        <v>6794</v>
      </c>
      <c r="E18" s="97">
        <v>457</v>
      </c>
      <c r="F18" s="93" t="s">
        <v>492</v>
      </c>
      <c r="G18" s="98">
        <v>3725</v>
      </c>
      <c r="H18" s="98">
        <v>3457</v>
      </c>
      <c r="I18" s="98">
        <v>268</v>
      </c>
      <c r="J18" s="95" t="s">
        <v>502</v>
      </c>
      <c r="K18" s="98">
        <v>3526</v>
      </c>
      <c r="L18" s="98">
        <v>3337</v>
      </c>
      <c r="M18" s="98">
        <v>189</v>
      </c>
      <c r="N18" s="95" t="s">
        <v>503</v>
      </c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</row>
    <row r="19" spans="2:43" ht="13.5" customHeight="1" x14ac:dyDescent="0.25">
      <c r="B19" s="21" t="s">
        <v>30</v>
      </c>
      <c r="C19" s="97">
        <v>8780</v>
      </c>
      <c r="D19" s="97">
        <v>8109</v>
      </c>
      <c r="E19" s="97">
        <v>671</v>
      </c>
      <c r="F19" s="93" t="s">
        <v>504</v>
      </c>
      <c r="G19" s="98">
        <v>4476</v>
      </c>
      <c r="H19" s="98">
        <v>4120</v>
      </c>
      <c r="I19" s="98">
        <v>356</v>
      </c>
      <c r="J19" s="95" t="s">
        <v>505</v>
      </c>
      <c r="K19" s="98">
        <v>4304</v>
      </c>
      <c r="L19" s="98">
        <v>3989</v>
      </c>
      <c r="M19" s="98">
        <v>315</v>
      </c>
      <c r="N19" s="95" t="s">
        <v>506</v>
      </c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</row>
    <row r="20" spans="2:43" ht="16.5" customHeight="1" x14ac:dyDescent="0.25">
      <c r="B20" s="16" t="s">
        <v>31</v>
      </c>
      <c r="C20" s="92">
        <v>7512</v>
      </c>
      <c r="D20" s="92">
        <v>7282</v>
      </c>
      <c r="E20" s="92">
        <v>230</v>
      </c>
      <c r="F20" s="94" t="s">
        <v>507</v>
      </c>
      <c r="G20" s="99">
        <v>3823</v>
      </c>
      <c r="H20" s="99">
        <v>3685</v>
      </c>
      <c r="I20" s="99">
        <v>138</v>
      </c>
      <c r="J20" s="96" t="s">
        <v>508</v>
      </c>
      <c r="K20" s="99">
        <v>3689</v>
      </c>
      <c r="L20" s="99">
        <v>3597</v>
      </c>
      <c r="M20" s="99">
        <v>92</v>
      </c>
      <c r="N20" s="96" t="s">
        <v>509</v>
      </c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</row>
    <row r="21" spans="2:43" ht="13.5" customHeight="1" x14ac:dyDescent="0.25">
      <c r="B21" s="21" t="s">
        <v>32</v>
      </c>
      <c r="C21" s="97">
        <v>771</v>
      </c>
      <c r="D21" s="97">
        <v>748</v>
      </c>
      <c r="E21" s="97">
        <v>23</v>
      </c>
      <c r="F21" s="93" t="s">
        <v>510</v>
      </c>
      <c r="G21" s="98">
        <v>380</v>
      </c>
      <c r="H21" s="98">
        <v>368</v>
      </c>
      <c r="I21" s="98">
        <v>12</v>
      </c>
      <c r="J21" s="95" t="s">
        <v>511</v>
      </c>
      <c r="K21" s="98">
        <v>391</v>
      </c>
      <c r="L21" s="98">
        <v>380</v>
      </c>
      <c r="M21" s="98">
        <v>11</v>
      </c>
      <c r="N21" s="95" t="s">
        <v>512</v>
      </c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</row>
    <row r="22" spans="2:43" ht="13.5" customHeight="1" x14ac:dyDescent="0.25">
      <c r="B22" s="21" t="s">
        <v>33</v>
      </c>
      <c r="C22" s="97">
        <v>1225</v>
      </c>
      <c r="D22" s="97">
        <v>1181</v>
      </c>
      <c r="E22" s="97">
        <v>44</v>
      </c>
      <c r="F22" s="93" t="s">
        <v>508</v>
      </c>
      <c r="G22" s="98">
        <v>648</v>
      </c>
      <c r="H22" s="98">
        <v>621</v>
      </c>
      <c r="I22" s="98">
        <v>27</v>
      </c>
      <c r="J22" s="95" t="s">
        <v>501</v>
      </c>
      <c r="K22" s="98">
        <v>577</v>
      </c>
      <c r="L22" s="98">
        <v>560</v>
      </c>
      <c r="M22" s="98">
        <v>17</v>
      </c>
      <c r="N22" s="95" t="s">
        <v>513</v>
      </c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</row>
    <row r="23" spans="2:43" ht="13.5" customHeight="1" x14ac:dyDescent="0.25">
      <c r="B23" s="21" t="s">
        <v>34</v>
      </c>
      <c r="C23" s="97">
        <v>1127</v>
      </c>
      <c r="D23" s="97">
        <v>1096</v>
      </c>
      <c r="E23" s="97">
        <v>31</v>
      </c>
      <c r="F23" s="93" t="s">
        <v>512</v>
      </c>
      <c r="G23" s="98">
        <v>575</v>
      </c>
      <c r="H23" s="98">
        <v>554</v>
      </c>
      <c r="I23" s="98">
        <v>21</v>
      </c>
      <c r="J23" s="95" t="s">
        <v>514</v>
      </c>
      <c r="K23" s="98">
        <v>552</v>
      </c>
      <c r="L23" s="98">
        <v>542</v>
      </c>
      <c r="M23" s="98">
        <v>10</v>
      </c>
      <c r="N23" s="95" t="s">
        <v>515</v>
      </c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</row>
    <row r="24" spans="2:43" ht="13.5" customHeight="1" x14ac:dyDescent="0.25">
      <c r="B24" s="21" t="s">
        <v>35</v>
      </c>
      <c r="C24" s="97">
        <v>1102</v>
      </c>
      <c r="D24" s="97">
        <v>1061</v>
      </c>
      <c r="E24" s="97">
        <v>41</v>
      </c>
      <c r="F24" s="93" t="s">
        <v>514</v>
      </c>
      <c r="G24" s="98">
        <v>571</v>
      </c>
      <c r="H24" s="98">
        <v>552</v>
      </c>
      <c r="I24" s="98">
        <v>19</v>
      </c>
      <c r="J24" s="95" t="s">
        <v>516</v>
      </c>
      <c r="K24" s="98">
        <v>531</v>
      </c>
      <c r="L24" s="98">
        <v>509</v>
      </c>
      <c r="M24" s="98">
        <v>22</v>
      </c>
      <c r="N24" s="95" t="s">
        <v>517</v>
      </c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</row>
    <row r="25" spans="2:43" ht="13.5" customHeight="1" x14ac:dyDescent="0.25">
      <c r="B25" s="21" t="s">
        <v>36</v>
      </c>
      <c r="C25" s="97">
        <v>1664</v>
      </c>
      <c r="D25" s="97">
        <v>1616</v>
      </c>
      <c r="E25" s="97">
        <v>48</v>
      </c>
      <c r="F25" s="93" t="s">
        <v>513</v>
      </c>
      <c r="G25" s="98">
        <v>812</v>
      </c>
      <c r="H25" s="98">
        <v>777</v>
      </c>
      <c r="I25" s="98">
        <v>35</v>
      </c>
      <c r="J25" s="95" t="s">
        <v>518</v>
      </c>
      <c r="K25" s="98">
        <v>852</v>
      </c>
      <c r="L25" s="98">
        <v>839</v>
      </c>
      <c r="M25" s="98">
        <v>13</v>
      </c>
      <c r="N25" s="95" t="s">
        <v>519</v>
      </c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</row>
    <row r="26" spans="2:43" ht="13.5" customHeight="1" x14ac:dyDescent="0.25">
      <c r="B26" s="21" t="s">
        <v>37</v>
      </c>
      <c r="C26" s="97">
        <v>1623</v>
      </c>
      <c r="D26" s="97">
        <v>1580</v>
      </c>
      <c r="E26" s="97">
        <v>43</v>
      </c>
      <c r="F26" s="93" t="s">
        <v>520</v>
      </c>
      <c r="G26" s="98">
        <v>837</v>
      </c>
      <c r="H26" s="98">
        <v>813</v>
      </c>
      <c r="I26" s="98">
        <v>24</v>
      </c>
      <c r="J26" s="95" t="s">
        <v>513</v>
      </c>
      <c r="K26" s="98">
        <v>786</v>
      </c>
      <c r="L26" s="98">
        <v>767</v>
      </c>
      <c r="M26" s="98">
        <v>19</v>
      </c>
      <c r="N26" s="95" t="s">
        <v>521</v>
      </c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</row>
    <row r="27" spans="2:43" ht="16.5" customHeight="1" x14ac:dyDescent="0.25">
      <c r="B27" s="16" t="s">
        <v>38</v>
      </c>
      <c r="C27" s="92">
        <v>1169</v>
      </c>
      <c r="D27" s="92">
        <v>1050</v>
      </c>
      <c r="E27" s="92">
        <v>119</v>
      </c>
      <c r="F27" s="94" t="s">
        <v>522</v>
      </c>
      <c r="G27" s="99">
        <v>615</v>
      </c>
      <c r="H27" s="99">
        <v>540</v>
      </c>
      <c r="I27" s="99">
        <v>75</v>
      </c>
      <c r="J27" s="96" t="s">
        <v>523</v>
      </c>
      <c r="K27" s="99">
        <v>554</v>
      </c>
      <c r="L27" s="99">
        <v>510</v>
      </c>
      <c r="M27" s="99">
        <v>44</v>
      </c>
      <c r="N27" s="96" t="s">
        <v>524</v>
      </c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</row>
    <row r="28" spans="2:43" ht="16.5" customHeight="1" x14ac:dyDescent="0.25">
      <c r="B28" s="16" t="s">
        <v>39</v>
      </c>
      <c r="C28" s="92">
        <v>3784</v>
      </c>
      <c r="D28" s="92">
        <v>3592</v>
      </c>
      <c r="E28" s="92">
        <v>192</v>
      </c>
      <c r="F28" s="94" t="s">
        <v>525</v>
      </c>
      <c r="G28" s="99">
        <v>1955</v>
      </c>
      <c r="H28" s="99">
        <v>1843</v>
      </c>
      <c r="I28" s="99">
        <v>112</v>
      </c>
      <c r="J28" s="96" t="s">
        <v>526</v>
      </c>
      <c r="K28" s="99">
        <v>1829</v>
      </c>
      <c r="L28" s="99">
        <v>1749</v>
      </c>
      <c r="M28" s="99">
        <v>80</v>
      </c>
      <c r="N28" s="96" t="s">
        <v>500</v>
      </c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</row>
    <row r="29" spans="2:43" ht="13.5" customHeight="1" x14ac:dyDescent="0.25">
      <c r="B29" s="21" t="s">
        <v>40</v>
      </c>
      <c r="C29" s="97">
        <v>624</v>
      </c>
      <c r="D29" s="97">
        <v>601</v>
      </c>
      <c r="E29" s="97">
        <v>23</v>
      </c>
      <c r="F29" s="93" t="s">
        <v>514</v>
      </c>
      <c r="G29" s="98">
        <v>323</v>
      </c>
      <c r="H29" s="98">
        <v>308</v>
      </c>
      <c r="I29" s="98">
        <v>15</v>
      </c>
      <c r="J29" s="95" t="s">
        <v>527</v>
      </c>
      <c r="K29" s="98">
        <v>301</v>
      </c>
      <c r="L29" s="98">
        <v>293</v>
      </c>
      <c r="M29" s="98">
        <v>8</v>
      </c>
      <c r="N29" s="95" t="s">
        <v>528</v>
      </c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</row>
    <row r="30" spans="2:43" ht="13.5" customHeight="1" x14ac:dyDescent="0.25">
      <c r="B30" s="21" t="s">
        <v>41</v>
      </c>
      <c r="C30" s="97">
        <v>1201</v>
      </c>
      <c r="D30" s="97">
        <v>1140</v>
      </c>
      <c r="E30" s="97">
        <v>61</v>
      </c>
      <c r="F30" s="93" t="s">
        <v>525</v>
      </c>
      <c r="G30" s="98">
        <v>648</v>
      </c>
      <c r="H30" s="98">
        <v>613</v>
      </c>
      <c r="I30" s="98">
        <v>35</v>
      </c>
      <c r="J30" s="95" t="s">
        <v>503</v>
      </c>
      <c r="K30" s="98">
        <v>553</v>
      </c>
      <c r="L30" s="98">
        <v>527</v>
      </c>
      <c r="M30" s="98">
        <v>26</v>
      </c>
      <c r="N30" s="95" t="s">
        <v>529</v>
      </c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</row>
    <row r="31" spans="2:43" ht="13.5" customHeight="1" x14ac:dyDescent="0.25">
      <c r="B31" s="21" t="s">
        <v>42</v>
      </c>
      <c r="C31" s="97">
        <v>1959</v>
      </c>
      <c r="D31" s="97">
        <v>1851</v>
      </c>
      <c r="E31" s="97">
        <v>108</v>
      </c>
      <c r="F31" s="93" t="s">
        <v>530</v>
      </c>
      <c r="G31" s="98">
        <v>984</v>
      </c>
      <c r="H31" s="98">
        <v>922</v>
      </c>
      <c r="I31" s="98">
        <v>62</v>
      </c>
      <c r="J31" s="95" t="s">
        <v>492</v>
      </c>
      <c r="K31" s="98">
        <v>975</v>
      </c>
      <c r="L31" s="98">
        <v>929</v>
      </c>
      <c r="M31" s="98">
        <v>46</v>
      </c>
      <c r="N31" s="95" t="s">
        <v>529</v>
      </c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</row>
    <row r="32" spans="2:43" ht="16.5" customHeight="1" x14ac:dyDescent="0.25">
      <c r="B32" s="16" t="s">
        <v>551</v>
      </c>
      <c r="C32" s="92">
        <v>4075</v>
      </c>
      <c r="D32" s="92">
        <v>3903</v>
      </c>
      <c r="E32" s="92">
        <v>172</v>
      </c>
      <c r="F32" s="94" t="s">
        <v>501</v>
      </c>
      <c r="G32" s="99">
        <v>2103</v>
      </c>
      <c r="H32" s="99">
        <v>1997</v>
      </c>
      <c r="I32" s="99">
        <v>106</v>
      </c>
      <c r="J32" s="96" t="s">
        <v>531</v>
      </c>
      <c r="K32" s="99">
        <v>1972</v>
      </c>
      <c r="L32" s="99">
        <v>1906</v>
      </c>
      <c r="M32" s="99">
        <v>66</v>
      </c>
      <c r="N32" s="96" t="s">
        <v>516</v>
      </c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</row>
    <row r="33" spans="2:43" ht="13.5" customHeight="1" x14ac:dyDescent="0.25">
      <c r="B33" s="21" t="s">
        <v>44</v>
      </c>
      <c r="C33" s="97">
        <v>2591</v>
      </c>
      <c r="D33" s="97">
        <v>2474</v>
      </c>
      <c r="E33" s="97">
        <v>117</v>
      </c>
      <c r="F33" s="93" t="s">
        <v>532</v>
      </c>
      <c r="G33" s="98">
        <v>1361</v>
      </c>
      <c r="H33" s="98">
        <v>1286</v>
      </c>
      <c r="I33" s="98">
        <v>75</v>
      </c>
      <c r="J33" s="95" t="s">
        <v>530</v>
      </c>
      <c r="K33" s="98">
        <v>1230</v>
      </c>
      <c r="L33" s="98">
        <v>1188</v>
      </c>
      <c r="M33" s="98">
        <v>42</v>
      </c>
      <c r="N33" s="95" t="s">
        <v>533</v>
      </c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</row>
    <row r="34" spans="2:43" ht="13.5" customHeight="1" x14ac:dyDescent="0.25">
      <c r="B34" s="21" t="s">
        <v>45</v>
      </c>
      <c r="C34" s="97">
        <v>1484</v>
      </c>
      <c r="D34" s="97">
        <v>1429</v>
      </c>
      <c r="E34" s="97">
        <v>55</v>
      </c>
      <c r="F34" s="93" t="s">
        <v>514</v>
      </c>
      <c r="G34" s="98">
        <v>742</v>
      </c>
      <c r="H34" s="98">
        <v>711</v>
      </c>
      <c r="I34" s="98">
        <v>31</v>
      </c>
      <c r="J34" s="95" t="s">
        <v>501</v>
      </c>
      <c r="K34" s="98">
        <v>742</v>
      </c>
      <c r="L34" s="98">
        <v>718</v>
      </c>
      <c r="M34" s="98">
        <v>24</v>
      </c>
      <c r="N34" s="95" t="s">
        <v>511</v>
      </c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</row>
    <row r="35" spans="2:43" ht="16.5" customHeight="1" x14ac:dyDescent="0.25">
      <c r="B35" s="16" t="s">
        <v>552</v>
      </c>
      <c r="C35" s="92">
        <v>5143</v>
      </c>
      <c r="D35" s="92">
        <v>4951</v>
      </c>
      <c r="E35" s="92">
        <v>192</v>
      </c>
      <c r="F35" s="94" t="s">
        <v>514</v>
      </c>
      <c r="G35" s="99">
        <v>2637</v>
      </c>
      <c r="H35" s="99">
        <v>2525</v>
      </c>
      <c r="I35" s="99">
        <v>112</v>
      </c>
      <c r="J35" s="96" t="s">
        <v>501</v>
      </c>
      <c r="K35" s="99">
        <v>2506</v>
      </c>
      <c r="L35" s="99">
        <v>2426</v>
      </c>
      <c r="M35" s="99">
        <v>80</v>
      </c>
      <c r="N35" s="96" t="s">
        <v>511</v>
      </c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</row>
    <row r="36" spans="2:43" ht="13.5" customHeight="1" x14ac:dyDescent="0.25">
      <c r="B36" s="21" t="s">
        <v>46</v>
      </c>
      <c r="C36" s="97">
        <v>1629</v>
      </c>
      <c r="D36" s="97">
        <v>1589</v>
      </c>
      <c r="E36" s="97">
        <v>40</v>
      </c>
      <c r="F36" s="93" t="s">
        <v>509</v>
      </c>
      <c r="G36" s="98">
        <v>870</v>
      </c>
      <c r="H36" s="98">
        <v>843</v>
      </c>
      <c r="I36" s="98">
        <v>27</v>
      </c>
      <c r="J36" s="95" t="s">
        <v>507</v>
      </c>
      <c r="K36" s="98">
        <v>759</v>
      </c>
      <c r="L36" s="98">
        <v>746</v>
      </c>
      <c r="M36" s="98">
        <v>13</v>
      </c>
      <c r="N36" s="95" t="s">
        <v>545</v>
      </c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</row>
    <row r="37" spans="2:43" ht="13.5" customHeight="1" x14ac:dyDescent="0.25">
      <c r="B37" s="21" t="s">
        <v>51</v>
      </c>
      <c r="C37" s="97">
        <v>2786</v>
      </c>
      <c r="D37" s="97">
        <v>2655</v>
      </c>
      <c r="E37" s="97">
        <v>131</v>
      </c>
      <c r="F37" s="93" t="s">
        <v>529</v>
      </c>
      <c r="G37" s="98">
        <v>1404</v>
      </c>
      <c r="H37" s="98">
        <v>1333</v>
      </c>
      <c r="I37" s="98">
        <v>71</v>
      </c>
      <c r="J37" s="95" t="s">
        <v>525</v>
      </c>
      <c r="K37" s="98">
        <v>1382</v>
      </c>
      <c r="L37" s="98">
        <v>1322</v>
      </c>
      <c r="M37" s="98">
        <v>60</v>
      </c>
      <c r="N37" s="95" t="s">
        <v>518</v>
      </c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</row>
    <row r="38" spans="2:43" ht="13.5" customHeight="1" x14ac:dyDescent="0.25">
      <c r="B38" s="21" t="s">
        <v>52</v>
      </c>
      <c r="C38" s="97">
        <v>728</v>
      </c>
      <c r="D38" s="97">
        <v>707</v>
      </c>
      <c r="E38" s="97">
        <v>21</v>
      </c>
      <c r="F38" s="93" t="s">
        <v>513</v>
      </c>
      <c r="G38" s="98">
        <v>363</v>
      </c>
      <c r="H38" s="98">
        <v>349</v>
      </c>
      <c r="I38" s="98">
        <v>14</v>
      </c>
      <c r="J38" s="95" t="s">
        <v>543</v>
      </c>
      <c r="K38" s="98">
        <v>365</v>
      </c>
      <c r="L38" s="98">
        <v>358</v>
      </c>
      <c r="M38" s="98">
        <v>7</v>
      </c>
      <c r="N38" s="95" t="s">
        <v>544</v>
      </c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</row>
    <row r="39" spans="2:43" ht="16.5" customHeight="1" x14ac:dyDescent="0.25">
      <c r="B39" s="16" t="s">
        <v>47</v>
      </c>
      <c r="C39" s="92">
        <v>5731</v>
      </c>
      <c r="D39" s="92">
        <v>4832</v>
      </c>
      <c r="E39" s="92">
        <v>899</v>
      </c>
      <c r="F39" s="94" t="s">
        <v>534</v>
      </c>
      <c r="G39" s="99">
        <v>2996</v>
      </c>
      <c r="H39" s="99">
        <v>2509</v>
      </c>
      <c r="I39" s="99">
        <v>487</v>
      </c>
      <c r="J39" s="96" t="s">
        <v>535</v>
      </c>
      <c r="K39" s="99">
        <v>2735</v>
      </c>
      <c r="L39" s="99">
        <v>2323</v>
      </c>
      <c r="M39" s="99">
        <v>412</v>
      </c>
      <c r="N39" s="96" t="s">
        <v>536</v>
      </c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</row>
    <row r="40" spans="2:43" ht="13.5" customHeight="1" x14ac:dyDescent="0.25">
      <c r="B40" s="21" t="s">
        <v>48</v>
      </c>
      <c r="C40" s="97">
        <v>1506</v>
      </c>
      <c r="D40" s="97">
        <v>1302</v>
      </c>
      <c r="E40" s="97">
        <v>204</v>
      </c>
      <c r="F40" s="93" t="s">
        <v>537</v>
      </c>
      <c r="G40" s="98">
        <v>784</v>
      </c>
      <c r="H40" s="98">
        <v>674</v>
      </c>
      <c r="I40" s="98">
        <v>110</v>
      </c>
      <c r="J40" s="95" t="s">
        <v>538</v>
      </c>
      <c r="K40" s="98">
        <v>722</v>
      </c>
      <c r="L40" s="98">
        <v>628</v>
      </c>
      <c r="M40" s="98">
        <v>94</v>
      </c>
      <c r="N40" s="95" t="s">
        <v>539</v>
      </c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</row>
    <row r="41" spans="2:43" ht="13.5" customHeight="1" x14ac:dyDescent="0.25">
      <c r="B41" s="21" t="s">
        <v>49</v>
      </c>
      <c r="C41" s="97">
        <v>4225</v>
      </c>
      <c r="D41" s="97">
        <v>3530</v>
      </c>
      <c r="E41" s="97">
        <v>695</v>
      </c>
      <c r="F41" s="93" t="s">
        <v>540</v>
      </c>
      <c r="G41" s="98">
        <v>2212</v>
      </c>
      <c r="H41" s="98">
        <v>1835</v>
      </c>
      <c r="I41" s="98">
        <v>377</v>
      </c>
      <c r="J41" s="95" t="s">
        <v>541</v>
      </c>
      <c r="K41" s="98">
        <v>2013</v>
      </c>
      <c r="L41" s="98">
        <v>1695</v>
      </c>
      <c r="M41" s="98">
        <v>318</v>
      </c>
      <c r="N41" s="95" t="s">
        <v>542</v>
      </c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</row>
    <row r="42" spans="2:43" ht="16.5" customHeight="1" x14ac:dyDescent="0.25">
      <c r="B42" s="16" t="s">
        <v>53</v>
      </c>
      <c r="C42" s="92">
        <v>6896</v>
      </c>
      <c r="D42" s="92">
        <v>6550</v>
      </c>
      <c r="E42" s="92">
        <v>346</v>
      </c>
      <c r="F42" s="94" t="s">
        <v>531</v>
      </c>
      <c r="G42" s="99">
        <v>3515</v>
      </c>
      <c r="H42" s="99">
        <v>3329</v>
      </c>
      <c r="I42" s="99">
        <v>186</v>
      </c>
      <c r="J42" s="96" t="s">
        <v>498</v>
      </c>
      <c r="K42" s="99">
        <v>3381</v>
      </c>
      <c r="L42" s="99">
        <v>3221</v>
      </c>
      <c r="M42" s="99">
        <v>160</v>
      </c>
      <c r="N42" s="96" t="s">
        <v>529</v>
      </c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</row>
    <row r="43" spans="2:43" ht="13.5" customHeight="1" x14ac:dyDescent="0.25">
      <c r="B43" s="21" t="s">
        <v>54</v>
      </c>
      <c r="C43" s="97">
        <v>2077</v>
      </c>
      <c r="D43" s="97">
        <v>1977</v>
      </c>
      <c r="E43" s="97">
        <v>100</v>
      </c>
      <c r="F43" s="93" t="s">
        <v>546</v>
      </c>
      <c r="G43" s="98">
        <v>1020</v>
      </c>
      <c r="H43" s="98">
        <v>966</v>
      </c>
      <c r="I43" s="98">
        <v>54</v>
      </c>
      <c r="J43" s="95" t="s">
        <v>498</v>
      </c>
      <c r="K43" s="98">
        <v>1057</v>
      </c>
      <c r="L43" s="98">
        <v>1011</v>
      </c>
      <c r="M43" s="98">
        <v>46</v>
      </c>
      <c r="N43" s="95" t="s">
        <v>500</v>
      </c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</row>
    <row r="44" spans="2:43" ht="13.5" customHeight="1" x14ac:dyDescent="0.25">
      <c r="B44" s="21" t="s">
        <v>55</v>
      </c>
      <c r="C44" s="97">
        <v>796</v>
      </c>
      <c r="D44" s="97">
        <v>758</v>
      </c>
      <c r="E44" s="97">
        <v>38</v>
      </c>
      <c r="F44" s="93" t="s">
        <v>546</v>
      </c>
      <c r="G44" s="98">
        <v>404</v>
      </c>
      <c r="H44" s="98">
        <v>384</v>
      </c>
      <c r="I44" s="98">
        <v>20</v>
      </c>
      <c r="J44" s="95" t="s">
        <v>531</v>
      </c>
      <c r="K44" s="98">
        <v>392</v>
      </c>
      <c r="L44" s="98">
        <v>374</v>
      </c>
      <c r="M44" s="98">
        <v>18</v>
      </c>
      <c r="N44" s="95" t="s">
        <v>527</v>
      </c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</row>
    <row r="45" spans="2:43" ht="13.5" customHeight="1" x14ac:dyDescent="0.25">
      <c r="B45" s="21" t="s">
        <v>56</v>
      </c>
      <c r="C45" s="97">
        <v>1123</v>
      </c>
      <c r="D45" s="97">
        <v>1078</v>
      </c>
      <c r="E45" s="97">
        <v>45</v>
      </c>
      <c r="F45" s="93" t="s">
        <v>547</v>
      </c>
      <c r="G45" s="98">
        <v>564</v>
      </c>
      <c r="H45" s="98">
        <v>536</v>
      </c>
      <c r="I45" s="98">
        <v>28</v>
      </c>
      <c r="J45" s="95" t="s">
        <v>531</v>
      </c>
      <c r="K45" s="98">
        <v>559</v>
      </c>
      <c r="L45" s="98">
        <v>542</v>
      </c>
      <c r="M45" s="98">
        <v>17</v>
      </c>
      <c r="N45" s="95" t="s">
        <v>510</v>
      </c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</row>
    <row r="46" spans="2:43" ht="13.5" customHeight="1" x14ac:dyDescent="0.25">
      <c r="B46" s="21" t="s">
        <v>57</v>
      </c>
      <c r="C46" s="97">
        <v>888</v>
      </c>
      <c r="D46" s="97">
        <v>842</v>
      </c>
      <c r="E46" s="97">
        <v>46</v>
      </c>
      <c r="F46" s="93" t="s">
        <v>548</v>
      </c>
      <c r="G46" s="98">
        <v>470</v>
      </c>
      <c r="H46" s="98">
        <v>441</v>
      </c>
      <c r="I46" s="98">
        <v>29</v>
      </c>
      <c r="J46" s="95" t="s">
        <v>495</v>
      </c>
      <c r="K46" s="98">
        <v>418</v>
      </c>
      <c r="L46" s="98">
        <v>401</v>
      </c>
      <c r="M46" s="98">
        <v>17</v>
      </c>
      <c r="N46" s="95" t="s">
        <v>517</v>
      </c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</row>
    <row r="47" spans="2:43" ht="13.5" customHeight="1" x14ac:dyDescent="0.25">
      <c r="B47" s="21" t="s">
        <v>58</v>
      </c>
      <c r="C47" s="97">
        <v>2012</v>
      </c>
      <c r="D47" s="97">
        <v>1895</v>
      </c>
      <c r="E47" s="97">
        <v>117</v>
      </c>
      <c r="F47" s="93" t="s">
        <v>549</v>
      </c>
      <c r="G47" s="98">
        <v>1057</v>
      </c>
      <c r="H47" s="98">
        <v>1002</v>
      </c>
      <c r="I47" s="98">
        <v>55</v>
      </c>
      <c r="J47" s="95" t="s">
        <v>548</v>
      </c>
      <c r="K47" s="98">
        <v>955</v>
      </c>
      <c r="L47" s="98">
        <v>893</v>
      </c>
      <c r="M47" s="98">
        <v>62</v>
      </c>
      <c r="N47" s="95" t="s">
        <v>550</v>
      </c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</row>
    <row r="48" spans="2:43" ht="4.5" customHeight="1" x14ac:dyDescent="0.25"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</row>
    <row r="49" spans="2:29" x14ac:dyDescent="0.25">
      <c r="B49" s="27" t="s">
        <v>59</v>
      </c>
      <c r="C49" s="28"/>
      <c r="D49" s="15"/>
      <c r="F49" s="29"/>
      <c r="Q49" s="85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</row>
    <row r="50" spans="2:29" ht="15" customHeight="1" x14ac:dyDescent="0.25">
      <c r="B50" s="118" t="s">
        <v>554</v>
      </c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Q50" s="84"/>
      <c r="R50" s="86"/>
      <c r="S50" s="75"/>
      <c r="T50" s="124"/>
      <c r="U50" s="84"/>
      <c r="V50" s="76"/>
      <c r="W50" s="76"/>
      <c r="X50" s="124"/>
      <c r="Y50" s="84"/>
      <c r="Z50" s="76"/>
      <c r="AA50" s="76"/>
      <c r="AB50" s="124"/>
      <c r="AC50" s="84"/>
    </row>
    <row r="51" spans="2:29" x14ac:dyDescent="0.25">
      <c r="O51" s="81"/>
      <c r="Q51" s="87"/>
      <c r="R51" s="84"/>
      <c r="S51" s="84"/>
      <c r="T51" s="124"/>
      <c r="U51" s="84"/>
      <c r="V51" s="84"/>
      <c r="W51" s="84"/>
      <c r="X51" s="124"/>
      <c r="Y51" s="84"/>
      <c r="Z51" s="84"/>
      <c r="AA51" s="84"/>
      <c r="AB51" s="124"/>
      <c r="AC51" s="84"/>
    </row>
    <row r="52" spans="2:29" x14ac:dyDescent="0.25">
      <c r="Q52" s="16"/>
      <c r="R52" s="17"/>
      <c r="S52" s="17"/>
      <c r="T52" s="17"/>
      <c r="U52" s="18"/>
      <c r="V52" s="19"/>
      <c r="W52" s="19"/>
      <c r="X52" s="19"/>
      <c r="Y52" s="20"/>
      <c r="Z52" s="19"/>
      <c r="AA52" s="19"/>
      <c r="AB52" s="19"/>
      <c r="AC52" s="20"/>
    </row>
    <row r="53" spans="2:29" x14ac:dyDescent="0.25">
      <c r="Q53" s="21"/>
      <c r="R53" s="22"/>
      <c r="S53" s="22"/>
      <c r="T53" s="22"/>
      <c r="U53" s="23"/>
      <c r="V53" s="24"/>
      <c r="W53" s="24"/>
      <c r="X53" s="24"/>
      <c r="Y53" s="25"/>
      <c r="Z53" s="24"/>
      <c r="AA53" s="24"/>
      <c r="AB53" s="24"/>
      <c r="AC53" s="25"/>
    </row>
    <row r="54" spans="2:29" x14ac:dyDescent="0.25">
      <c r="Q54" s="21"/>
      <c r="R54" s="22"/>
      <c r="S54" s="22"/>
      <c r="T54" s="22"/>
      <c r="U54" s="23"/>
      <c r="V54" s="24"/>
      <c r="W54" s="24"/>
      <c r="X54" s="24"/>
      <c r="Y54" s="25"/>
      <c r="Z54" s="24"/>
      <c r="AA54" s="24"/>
      <c r="AB54" s="24"/>
      <c r="AC54" s="25"/>
    </row>
    <row r="55" spans="2:29" x14ac:dyDescent="0.25">
      <c r="Q55" s="21"/>
      <c r="R55" s="22"/>
      <c r="S55" s="22"/>
      <c r="T55" s="22"/>
      <c r="U55" s="23"/>
      <c r="V55" s="24"/>
      <c r="W55" s="24"/>
      <c r="X55" s="24"/>
      <c r="Y55" s="25"/>
      <c r="Z55" s="24"/>
      <c r="AA55" s="24"/>
      <c r="AB55" s="24"/>
      <c r="AC55" s="25"/>
    </row>
    <row r="56" spans="2:29" x14ac:dyDescent="0.25">
      <c r="Q56" s="21"/>
      <c r="R56" s="22"/>
      <c r="S56" s="22"/>
      <c r="T56" s="22"/>
      <c r="U56" s="23"/>
      <c r="V56" s="24"/>
      <c r="W56" s="24"/>
      <c r="X56" s="24"/>
      <c r="Y56" s="25"/>
      <c r="Z56" s="24"/>
      <c r="AA56" s="24"/>
      <c r="AB56" s="24"/>
      <c r="AC56" s="25"/>
    </row>
    <row r="57" spans="2:29" x14ac:dyDescent="0.25">
      <c r="Q57" s="21"/>
      <c r="R57" s="22"/>
      <c r="S57" s="22"/>
      <c r="T57" s="22"/>
      <c r="U57" s="23"/>
      <c r="V57" s="24"/>
      <c r="W57" s="24"/>
      <c r="X57" s="24"/>
      <c r="Y57" s="25"/>
      <c r="Z57" s="24"/>
      <c r="AA57" s="24"/>
      <c r="AB57" s="24"/>
      <c r="AC57" s="25"/>
    </row>
    <row r="58" spans="2:29" x14ac:dyDescent="0.25">
      <c r="Q58" s="16"/>
      <c r="R58" s="17"/>
      <c r="S58" s="17"/>
      <c r="T58" s="17"/>
      <c r="U58" s="18"/>
      <c r="V58" s="19"/>
      <c r="W58" s="19"/>
      <c r="X58" s="19"/>
      <c r="Y58" s="20"/>
      <c r="Z58" s="19"/>
      <c r="AA58" s="19"/>
      <c r="AB58" s="19"/>
      <c r="AC58" s="20"/>
    </row>
    <row r="59" spans="2:29" x14ac:dyDescent="0.25">
      <c r="Q59" s="21"/>
      <c r="R59" s="22"/>
      <c r="S59" s="22"/>
      <c r="T59" s="22"/>
      <c r="U59" s="23"/>
      <c r="V59" s="24"/>
      <c r="W59" s="24"/>
      <c r="X59" s="24"/>
      <c r="Y59" s="25"/>
      <c r="Z59" s="24"/>
      <c r="AA59" s="24"/>
      <c r="AB59" s="24"/>
      <c r="AC59" s="25"/>
    </row>
    <row r="60" spans="2:29" x14ac:dyDescent="0.25">
      <c r="Q60" s="21"/>
      <c r="R60" s="22"/>
      <c r="S60" s="22"/>
      <c r="T60" s="22"/>
      <c r="U60" s="23"/>
      <c r="V60" s="24"/>
      <c r="W60" s="24"/>
      <c r="X60" s="24"/>
      <c r="Y60" s="25"/>
      <c r="Z60" s="24"/>
      <c r="AA60" s="24"/>
      <c r="AB60" s="24"/>
      <c r="AC60" s="25"/>
    </row>
    <row r="61" spans="2:29" x14ac:dyDescent="0.25">
      <c r="Q61" s="21"/>
      <c r="R61" s="22"/>
      <c r="S61" s="22"/>
      <c r="T61" s="22"/>
      <c r="U61" s="23"/>
      <c r="V61" s="24"/>
      <c r="W61" s="24"/>
      <c r="X61" s="24"/>
      <c r="Y61" s="25"/>
      <c r="Z61" s="24"/>
      <c r="AA61" s="24"/>
      <c r="AB61" s="24"/>
      <c r="AC61" s="25"/>
    </row>
    <row r="62" spans="2:29" x14ac:dyDescent="0.25">
      <c r="Q62" s="21"/>
      <c r="R62" s="22"/>
      <c r="S62" s="22"/>
      <c r="T62" s="22"/>
      <c r="U62" s="23"/>
      <c r="V62" s="24"/>
      <c r="W62" s="24"/>
      <c r="X62" s="24"/>
      <c r="Y62" s="25"/>
      <c r="Z62" s="24"/>
      <c r="AA62" s="24"/>
      <c r="AB62" s="24"/>
      <c r="AC62" s="25"/>
    </row>
    <row r="63" spans="2:29" x14ac:dyDescent="0.25">
      <c r="Q63" s="21"/>
      <c r="R63" s="22"/>
      <c r="S63" s="22"/>
      <c r="T63" s="22"/>
      <c r="U63" s="23"/>
      <c r="V63" s="24"/>
      <c r="W63" s="24"/>
      <c r="X63" s="24"/>
      <c r="Y63" s="25"/>
      <c r="Z63" s="24"/>
      <c r="AA63" s="24"/>
      <c r="AB63" s="24"/>
      <c r="AC63" s="25"/>
    </row>
    <row r="64" spans="2:29" x14ac:dyDescent="0.25">
      <c r="Q64" s="21"/>
      <c r="R64" s="22"/>
      <c r="S64" s="22"/>
      <c r="T64" s="22"/>
      <c r="U64" s="23"/>
      <c r="V64" s="24"/>
      <c r="W64" s="24"/>
      <c r="X64" s="24"/>
      <c r="Y64" s="25"/>
      <c r="Z64" s="24"/>
      <c r="AA64" s="24"/>
      <c r="AB64" s="24"/>
      <c r="AC64" s="25"/>
    </row>
    <row r="65" spans="17:29" x14ac:dyDescent="0.25">
      <c r="Q65" s="16"/>
      <c r="R65" s="17"/>
      <c r="S65" s="17"/>
      <c r="T65" s="17"/>
      <c r="U65" s="18"/>
      <c r="V65" s="19"/>
      <c r="W65" s="19"/>
      <c r="X65" s="19"/>
      <c r="Y65" s="20"/>
      <c r="Z65" s="19"/>
      <c r="AA65" s="19"/>
      <c r="AB65" s="19"/>
      <c r="AC65" s="20"/>
    </row>
    <row r="66" spans="17:29" x14ac:dyDescent="0.25">
      <c r="Q66" s="16"/>
      <c r="R66" s="17"/>
      <c r="S66" s="17"/>
      <c r="T66" s="17"/>
      <c r="U66" s="18"/>
      <c r="V66" s="19"/>
      <c r="W66" s="19"/>
      <c r="X66" s="19"/>
      <c r="Y66" s="20"/>
      <c r="Z66" s="19"/>
      <c r="AA66" s="19"/>
      <c r="AB66" s="19"/>
      <c r="AC66" s="20"/>
    </row>
    <row r="67" spans="17:29" x14ac:dyDescent="0.25">
      <c r="Q67" s="21"/>
      <c r="R67" s="22"/>
      <c r="S67" s="22"/>
      <c r="T67" s="22"/>
      <c r="U67" s="23"/>
      <c r="V67" s="24"/>
      <c r="W67" s="24"/>
      <c r="X67" s="24"/>
      <c r="Y67" s="25"/>
      <c r="Z67" s="24"/>
      <c r="AA67" s="24"/>
      <c r="AB67" s="24"/>
      <c r="AC67" s="25"/>
    </row>
    <row r="68" spans="17:29" x14ac:dyDescent="0.25">
      <c r="Q68" s="21"/>
      <c r="R68" s="22"/>
      <c r="S68" s="22"/>
      <c r="T68" s="22"/>
      <c r="U68" s="23"/>
      <c r="V68" s="24"/>
      <c r="W68" s="24"/>
      <c r="X68" s="24"/>
      <c r="Y68" s="25"/>
      <c r="Z68" s="24"/>
      <c r="AA68" s="24"/>
      <c r="AB68" s="24"/>
      <c r="AC68" s="25"/>
    </row>
    <row r="69" spans="17:29" x14ac:dyDescent="0.25">
      <c r="Q69" s="21"/>
      <c r="R69" s="22"/>
      <c r="S69" s="22"/>
      <c r="T69" s="22"/>
      <c r="U69" s="23"/>
      <c r="V69" s="24"/>
      <c r="W69" s="24"/>
      <c r="X69" s="24"/>
      <c r="Y69" s="25"/>
      <c r="Z69" s="24"/>
      <c r="AA69" s="24"/>
      <c r="AB69" s="24"/>
      <c r="AC69" s="25"/>
    </row>
    <row r="70" spans="17:29" x14ac:dyDescent="0.25">
      <c r="Q70" s="16"/>
      <c r="R70" s="17"/>
      <c r="S70" s="17"/>
      <c r="T70" s="17"/>
      <c r="U70" s="18"/>
      <c r="V70" s="19"/>
      <c r="W70" s="19"/>
      <c r="X70" s="19"/>
      <c r="Y70" s="20"/>
      <c r="Z70" s="19"/>
      <c r="AA70" s="19"/>
      <c r="AB70" s="19"/>
      <c r="AC70" s="20"/>
    </row>
    <row r="71" spans="17:29" x14ac:dyDescent="0.25">
      <c r="Q71" s="21"/>
      <c r="R71" s="22"/>
      <c r="S71" s="22"/>
      <c r="T71" s="22"/>
      <c r="U71" s="23"/>
      <c r="V71" s="24"/>
      <c r="W71" s="24"/>
      <c r="X71" s="24"/>
      <c r="Y71" s="25"/>
      <c r="Z71" s="24"/>
      <c r="AA71" s="24"/>
      <c r="AB71" s="24"/>
      <c r="AC71" s="25"/>
    </row>
    <row r="72" spans="17:29" x14ac:dyDescent="0.25">
      <c r="Q72" s="21"/>
      <c r="R72" s="22"/>
      <c r="S72" s="22"/>
      <c r="T72" s="22"/>
      <c r="U72" s="23"/>
      <c r="V72" s="24"/>
      <c r="W72" s="24"/>
      <c r="X72" s="24"/>
      <c r="Y72" s="25"/>
      <c r="Z72" s="24"/>
      <c r="AA72" s="24"/>
      <c r="AB72" s="24"/>
      <c r="AC72" s="25"/>
    </row>
    <row r="73" spans="17:29" x14ac:dyDescent="0.25">
      <c r="Q73" s="21"/>
      <c r="R73" s="22"/>
      <c r="S73" s="22"/>
      <c r="T73" s="22"/>
      <c r="U73" s="23"/>
      <c r="V73" s="24"/>
      <c r="W73" s="24"/>
      <c r="X73" s="24"/>
      <c r="Y73" s="25"/>
      <c r="Z73" s="24"/>
      <c r="AA73" s="24"/>
      <c r="AB73" s="24"/>
      <c r="AC73" s="25"/>
    </row>
    <row r="74" spans="17:29" x14ac:dyDescent="0.25">
      <c r="Q74" s="16"/>
      <c r="R74" s="17"/>
      <c r="S74" s="17"/>
      <c r="T74" s="17"/>
      <c r="U74" s="18"/>
      <c r="V74" s="19"/>
      <c r="W74" s="19"/>
      <c r="X74" s="19"/>
      <c r="Y74" s="20"/>
      <c r="Z74" s="19"/>
      <c r="AA74" s="19"/>
      <c r="AB74" s="19"/>
      <c r="AC74" s="20"/>
    </row>
    <row r="75" spans="17:29" x14ac:dyDescent="0.25">
      <c r="Q75" s="21"/>
      <c r="R75" s="22"/>
      <c r="S75" s="22"/>
      <c r="T75" s="22"/>
      <c r="U75" s="23"/>
      <c r="V75" s="24"/>
      <c r="W75" s="24"/>
      <c r="X75" s="24"/>
      <c r="Y75" s="25"/>
      <c r="Z75" s="24"/>
      <c r="AA75" s="24"/>
      <c r="AB75" s="24"/>
      <c r="AC75" s="25"/>
    </row>
    <row r="76" spans="17:29" x14ac:dyDescent="0.25">
      <c r="Q76" s="21"/>
      <c r="R76" s="22"/>
      <c r="S76" s="22"/>
      <c r="T76" s="22"/>
      <c r="U76" s="23"/>
      <c r="V76" s="24"/>
      <c r="W76" s="24"/>
      <c r="X76" s="24"/>
      <c r="Y76" s="25"/>
      <c r="Z76" s="24"/>
      <c r="AA76" s="24"/>
      <c r="AB76" s="24"/>
      <c r="AC76" s="25"/>
    </row>
    <row r="77" spans="17:29" x14ac:dyDescent="0.25">
      <c r="Q77" s="16"/>
      <c r="R77" s="17"/>
      <c r="S77" s="17"/>
      <c r="T77" s="17"/>
      <c r="U77" s="18"/>
      <c r="V77" s="19"/>
      <c r="W77" s="19"/>
      <c r="X77" s="19"/>
      <c r="Y77" s="20"/>
      <c r="Z77" s="19"/>
      <c r="AA77" s="19"/>
      <c r="AB77" s="19"/>
      <c r="AC77" s="20"/>
    </row>
    <row r="78" spans="17:29" x14ac:dyDescent="0.25">
      <c r="Q78" s="21"/>
      <c r="R78" s="22"/>
      <c r="S78" s="22"/>
      <c r="T78" s="22"/>
      <c r="U78" s="23"/>
      <c r="V78" s="24"/>
      <c r="W78" s="24"/>
      <c r="X78" s="24"/>
      <c r="Y78" s="25"/>
      <c r="Z78" s="24"/>
      <c r="AA78" s="24"/>
      <c r="AB78" s="24"/>
      <c r="AC78" s="25"/>
    </row>
    <row r="79" spans="17:29" x14ac:dyDescent="0.25">
      <c r="Q79" s="21"/>
      <c r="R79" s="22"/>
      <c r="S79" s="22"/>
      <c r="T79" s="22"/>
      <c r="U79" s="23"/>
      <c r="V79" s="24"/>
      <c r="W79" s="24"/>
      <c r="X79" s="24"/>
      <c r="Y79" s="25"/>
      <c r="Z79" s="24"/>
      <c r="AA79" s="24"/>
      <c r="AB79" s="24"/>
      <c r="AC79" s="25"/>
    </row>
    <row r="80" spans="17:29" x14ac:dyDescent="0.25">
      <c r="Q80" s="16"/>
      <c r="R80" s="17"/>
      <c r="S80" s="17"/>
      <c r="T80" s="17"/>
      <c r="U80" s="18"/>
      <c r="V80" s="19"/>
      <c r="W80" s="19"/>
      <c r="X80" s="19"/>
      <c r="Y80" s="20"/>
      <c r="Z80" s="19"/>
      <c r="AA80" s="19"/>
      <c r="AB80" s="19"/>
      <c r="AC80" s="20"/>
    </row>
    <row r="81" spans="17:29" x14ac:dyDescent="0.25">
      <c r="Q81" s="21"/>
      <c r="R81" s="22"/>
      <c r="S81" s="22"/>
      <c r="T81" s="22"/>
      <c r="U81" s="23"/>
      <c r="V81" s="24"/>
      <c r="W81" s="24"/>
      <c r="X81" s="24"/>
      <c r="Y81" s="25"/>
      <c r="Z81" s="24"/>
      <c r="AA81" s="24"/>
      <c r="AB81" s="24"/>
      <c r="AC81" s="25"/>
    </row>
    <row r="82" spans="17:29" x14ac:dyDescent="0.25">
      <c r="Q82" s="21"/>
      <c r="R82" s="22"/>
      <c r="S82" s="22"/>
      <c r="T82" s="22"/>
      <c r="U82" s="23"/>
      <c r="V82" s="24"/>
      <c r="W82" s="24"/>
      <c r="X82" s="24"/>
      <c r="Y82" s="25"/>
      <c r="Z82" s="24"/>
      <c r="AA82" s="24"/>
      <c r="AB82" s="24"/>
      <c r="AC82" s="25"/>
    </row>
    <row r="83" spans="17:29" x14ac:dyDescent="0.25">
      <c r="Q83" s="21"/>
      <c r="R83" s="22"/>
      <c r="S83" s="22"/>
      <c r="T83" s="22"/>
      <c r="U83" s="23"/>
      <c r="V83" s="24"/>
      <c r="W83" s="24"/>
      <c r="X83" s="24"/>
      <c r="Y83" s="25"/>
      <c r="Z83" s="24"/>
      <c r="AA83" s="24"/>
      <c r="AB83" s="24"/>
      <c r="AC83" s="25"/>
    </row>
    <row r="84" spans="17:29" x14ac:dyDescent="0.25">
      <c r="Q84" s="21"/>
      <c r="R84" s="22"/>
      <c r="S84" s="22"/>
      <c r="T84" s="22"/>
      <c r="U84" s="23"/>
      <c r="V84" s="24"/>
      <c r="W84" s="24"/>
      <c r="X84" s="24"/>
      <c r="Y84" s="25"/>
      <c r="Z84" s="24"/>
      <c r="AA84" s="24"/>
      <c r="AB84" s="24"/>
      <c r="AC84" s="25"/>
    </row>
    <row r="85" spans="17:29" x14ac:dyDescent="0.25">
      <c r="Q85" s="21"/>
      <c r="R85" s="22"/>
      <c r="S85" s="22"/>
      <c r="T85" s="22"/>
      <c r="U85" s="23"/>
      <c r="V85" s="24"/>
      <c r="W85" s="24"/>
      <c r="X85" s="24"/>
      <c r="Y85" s="25"/>
      <c r="Z85" s="24"/>
      <c r="AA85" s="24"/>
      <c r="AB85" s="24"/>
      <c r="AC85" s="25"/>
    </row>
  </sheetData>
  <sheetProtection algorithmName="SHA-512" hashValue="C7jBnlocU7eU/Ta/48fJYRDGP6rSrw9hLnA2qldh6feN877BofTXBUVsFpUuDrHATp918p50j+MnR+pL9dBt3A==" saltValue="Td4yysthJYJf2ole7lhHSQ==" spinCount="100000" sheet="1" objects="1" scenarios="1"/>
  <mergeCells count="13">
    <mergeCell ref="R49:U49"/>
    <mergeCell ref="V49:Y49"/>
    <mergeCell ref="Z49:AC49"/>
    <mergeCell ref="T50:T51"/>
    <mergeCell ref="X50:X51"/>
    <mergeCell ref="AB50:AB51"/>
    <mergeCell ref="B9:J9"/>
    <mergeCell ref="C11:F11"/>
    <mergeCell ref="G11:J11"/>
    <mergeCell ref="K11:N11"/>
    <mergeCell ref="E12:E13"/>
    <mergeCell ref="I12:I13"/>
    <mergeCell ref="M12:M13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ignoredErrors>
    <ignoredError sqref="J42:J47 F42:F47 F14:F34 J14:J34 N14:N34 F35:F41 J35:J41 N35:N4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0:G19"/>
  <sheetViews>
    <sheetView showGridLines="0" zoomScaleNormal="100" workbookViewId="0"/>
  </sheetViews>
  <sheetFormatPr defaultRowHeight="15" x14ac:dyDescent="0.25"/>
  <cols>
    <col min="1" max="1" width="2.85546875" customWidth="1"/>
    <col min="2" max="2" width="11.85546875" customWidth="1"/>
    <col min="3" max="4" width="15" customWidth="1"/>
    <col min="5" max="5" width="15.5703125" customWidth="1"/>
    <col min="6" max="6" width="11.42578125" customWidth="1"/>
    <col min="7" max="7" width="9.140625" customWidth="1"/>
    <col min="8" max="8" width="10.140625" bestFit="1" customWidth="1"/>
    <col min="22" max="22" width="9.140625" customWidth="1"/>
  </cols>
  <sheetData>
    <row r="10" spans="2:7" ht="25.5" customHeight="1" x14ac:dyDescent="0.25">
      <c r="B10" s="125" t="s">
        <v>489</v>
      </c>
      <c r="C10" s="125"/>
      <c r="D10" s="125"/>
      <c r="E10" s="125"/>
      <c r="G10" s="81"/>
    </row>
    <row r="11" spans="2:7" ht="30" customHeight="1" x14ac:dyDescent="0.25">
      <c r="B11" s="44"/>
      <c r="C11" s="37" t="s">
        <v>23</v>
      </c>
      <c r="D11" s="37" t="s">
        <v>24</v>
      </c>
      <c r="E11" s="38" t="s">
        <v>60</v>
      </c>
    </row>
    <row r="12" spans="2:7" ht="17.25" customHeight="1" x14ac:dyDescent="0.25">
      <c r="B12" s="33" t="s">
        <v>65</v>
      </c>
      <c r="C12" s="35">
        <v>34670</v>
      </c>
      <c r="D12" s="35">
        <v>29259</v>
      </c>
      <c r="E12" s="39">
        <v>0.84392846841649838</v>
      </c>
    </row>
    <row r="13" spans="2:7" ht="13.5" customHeight="1" x14ac:dyDescent="0.25">
      <c r="B13" s="33" t="s">
        <v>66</v>
      </c>
      <c r="C13" s="35">
        <v>33800</v>
      </c>
      <c r="D13" s="35">
        <v>30693</v>
      </c>
      <c r="E13" s="39">
        <v>0.90807692307692311</v>
      </c>
    </row>
    <row r="14" spans="2:7" ht="13.5" customHeight="1" x14ac:dyDescent="0.25">
      <c r="B14" s="33" t="s">
        <v>67</v>
      </c>
      <c r="C14" s="35">
        <v>34756</v>
      </c>
      <c r="D14" s="35">
        <v>32859</v>
      </c>
      <c r="E14" s="39">
        <v>0.94541949591437446</v>
      </c>
    </row>
    <row r="15" spans="2:7" ht="13.5" customHeight="1" x14ac:dyDescent="0.25">
      <c r="B15" s="79" t="s">
        <v>68</v>
      </c>
      <c r="C15" s="35">
        <v>35692</v>
      </c>
      <c r="D15" s="35">
        <v>33337</v>
      </c>
      <c r="E15" s="39">
        <v>0.93401882774851519</v>
      </c>
    </row>
    <row r="16" spans="2:7" ht="13.5" customHeight="1" x14ac:dyDescent="0.25">
      <c r="B16" s="89" t="s">
        <v>97</v>
      </c>
      <c r="C16" s="35">
        <v>35507</v>
      </c>
      <c r="D16" s="35">
        <v>33159</v>
      </c>
      <c r="E16" s="39">
        <v>0.93387219421522516</v>
      </c>
    </row>
    <row r="17" spans="2:5" ht="13.5" customHeight="1" x14ac:dyDescent="0.25">
      <c r="B17" s="40" t="s">
        <v>150</v>
      </c>
      <c r="C17" s="41">
        <v>34310</v>
      </c>
      <c r="D17" s="41">
        <v>32160</v>
      </c>
      <c r="E17" s="83">
        <v>0.93733605362867967</v>
      </c>
    </row>
    <row r="18" spans="2:5" ht="18" customHeight="1" x14ac:dyDescent="0.25">
      <c r="B18" s="42" t="s">
        <v>62</v>
      </c>
      <c r="C18" s="43"/>
      <c r="D18" s="43"/>
      <c r="E18" s="43"/>
    </row>
    <row r="19" spans="2:5" ht="46.5" customHeight="1" x14ac:dyDescent="0.25">
      <c r="B19" s="126" t="s">
        <v>490</v>
      </c>
      <c r="C19" s="126"/>
      <c r="D19" s="126"/>
      <c r="E19" s="126"/>
    </row>
  </sheetData>
  <sheetProtection algorithmName="SHA-512" hashValue="QUB+qXEs+HXBPdCfDbOmWZHlP8A1qn9wiAHlk3Y0tm0S7dJcVVpeVHagkgEy40KsAAsT0pZRNjxNoQ/C7E2nWw==" saltValue="dGvREIoh8dWOqF95cirL+A==" spinCount="100000" sheet="1" objects="1" scenarios="1"/>
  <mergeCells count="2">
    <mergeCell ref="B10:E10"/>
    <mergeCell ref="B19:E19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F21"/>
  <sheetViews>
    <sheetView showGridLines="0" zoomScaleNormal="100" workbookViewId="0"/>
  </sheetViews>
  <sheetFormatPr defaultRowHeight="15" x14ac:dyDescent="0.25"/>
  <cols>
    <col min="1" max="1" width="2.85546875" customWidth="1"/>
    <col min="2" max="2" width="24" customWidth="1"/>
    <col min="3" max="3" width="17.140625" customWidth="1"/>
    <col min="4" max="4" width="9.140625" customWidth="1"/>
    <col min="6" max="7" width="9.140625" customWidth="1"/>
    <col min="22" max="22" width="9.140625" customWidth="1"/>
  </cols>
  <sheetData>
    <row r="9" spans="2:6" ht="47.25" customHeight="1" x14ac:dyDescent="0.25">
      <c r="B9" s="125" t="s">
        <v>488</v>
      </c>
      <c r="C9" s="125"/>
    </row>
    <row r="10" spans="2:6" ht="25.5" customHeight="1" x14ac:dyDescent="0.25">
      <c r="C10" s="34" t="s">
        <v>63</v>
      </c>
    </row>
    <row r="11" spans="2:6" ht="13.5" customHeight="1" x14ac:dyDescent="0.25">
      <c r="B11" s="21" t="s">
        <v>31</v>
      </c>
      <c r="C11" s="44">
        <v>7</v>
      </c>
    </row>
    <row r="12" spans="2:6" ht="13.5" customHeight="1" x14ac:dyDescent="0.25">
      <c r="B12" s="21" t="s">
        <v>38</v>
      </c>
      <c r="C12" s="44">
        <v>30</v>
      </c>
    </row>
    <row r="13" spans="2:6" ht="13.5" customHeight="1" x14ac:dyDescent="0.25">
      <c r="B13" s="21" t="s">
        <v>39</v>
      </c>
      <c r="C13" s="44">
        <v>25</v>
      </c>
    </row>
    <row r="14" spans="2:6" ht="13.5" customHeight="1" x14ac:dyDescent="0.25">
      <c r="B14" s="21" t="s">
        <v>43</v>
      </c>
      <c r="C14" s="88">
        <v>5</v>
      </c>
      <c r="F14" s="81"/>
    </row>
    <row r="15" spans="2:6" ht="13.5" customHeight="1" x14ac:dyDescent="0.25">
      <c r="B15" s="21" t="s">
        <v>47</v>
      </c>
      <c r="C15" s="44">
        <v>21</v>
      </c>
    </row>
    <row r="16" spans="2:6" ht="13.5" customHeight="1" x14ac:dyDescent="0.25">
      <c r="B16" s="21" t="s">
        <v>50</v>
      </c>
      <c r="C16" s="44">
        <v>3</v>
      </c>
    </row>
    <row r="17" spans="2:3" ht="13.5" customHeight="1" x14ac:dyDescent="0.25">
      <c r="B17" s="21" t="s">
        <v>53</v>
      </c>
      <c r="C17" s="44">
        <v>56</v>
      </c>
    </row>
    <row r="18" spans="2:3" ht="18.75" customHeight="1" x14ac:dyDescent="0.25">
      <c r="B18" s="16" t="s">
        <v>25</v>
      </c>
      <c r="C18" s="45">
        <v>147</v>
      </c>
    </row>
    <row r="19" spans="2:3" ht="27.75" customHeight="1" x14ac:dyDescent="0.25">
      <c r="B19" s="127" t="s">
        <v>62</v>
      </c>
      <c r="C19" s="127"/>
    </row>
    <row r="20" spans="2:3" ht="28.5" customHeight="1" x14ac:dyDescent="0.25">
      <c r="B20" s="128" t="s">
        <v>69</v>
      </c>
      <c r="C20" s="128"/>
    </row>
    <row r="21" spans="2:3" ht="27.75" customHeight="1" x14ac:dyDescent="0.25">
      <c r="B21" s="128" t="s">
        <v>553</v>
      </c>
      <c r="C21" s="128"/>
    </row>
  </sheetData>
  <sheetProtection algorithmName="SHA-512" hashValue="PWrDb4+44hM1sStHDKvMneIswQ4WpetRYJ+EbzUr+6bKGTXsroxO6LftrJ61X4+QPRCZ1oEbhMsdHGN8m5ix/A==" saltValue="2BQ0mXw5GfvcBu/wCaXt9w==" spinCount="100000" sheet="1" objects="1" scenarios="1"/>
  <mergeCells count="4">
    <mergeCell ref="B9:C9"/>
    <mergeCell ref="B19:C19"/>
    <mergeCell ref="B20:C20"/>
    <mergeCell ref="B21:C2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O47"/>
  <sheetViews>
    <sheetView showGridLines="0" zoomScaleNormal="100" workbookViewId="0">
      <selection activeCell="J47" sqref="J47"/>
    </sheetView>
  </sheetViews>
  <sheetFormatPr defaultRowHeight="15" x14ac:dyDescent="0.25"/>
  <cols>
    <col min="1" max="1" width="4" customWidth="1"/>
    <col min="7" max="7" width="9.140625" customWidth="1"/>
    <col min="22" max="22" width="9.140625" customWidth="1"/>
  </cols>
  <sheetData>
    <row r="9" spans="2:15" x14ac:dyDescent="0.25">
      <c r="B9" s="4" t="s">
        <v>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5" t="s">
        <v>0</v>
      </c>
    </row>
    <row r="10" spans="2:15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2:15" s="6" customFormat="1" ht="12.75" x14ac:dyDescent="0.2"/>
    <row r="12" spans="2:15" s="6" customFormat="1" ht="12.75" x14ac:dyDescent="0.2">
      <c r="B12" s="7" t="s">
        <v>2</v>
      </c>
      <c r="C12" s="7"/>
    </row>
    <row r="13" spans="2:15" s="6" customFormat="1" ht="12.75" x14ac:dyDescent="0.2">
      <c r="B13" s="6" t="s">
        <v>3</v>
      </c>
    </row>
    <row r="14" spans="2:15" s="6" customFormat="1" ht="12.75" x14ac:dyDescent="0.2">
      <c r="B14" s="6" t="s">
        <v>4</v>
      </c>
    </row>
    <row r="15" spans="2:15" s="6" customFormat="1" ht="12.75" x14ac:dyDescent="0.2">
      <c r="B15" s="6" t="s">
        <v>5</v>
      </c>
    </row>
    <row r="16" spans="2:15" s="6" customFormat="1" ht="12.75" x14ac:dyDescent="0.2">
      <c r="B16" s="6" t="s">
        <v>6</v>
      </c>
      <c r="D16" s="7"/>
      <c r="E16" s="7"/>
      <c r="F16" s="7"/>
      <c r="G16" s="7"/>
      <c r="H16" s="7"/>
      <c r="I16" s="7"/>
      <c r="J16" s="7"/>
      <c r="K16" s="7"/>
      <c r="L16" s="7"/>
    </row>
    <row r="17" spans="2:13" s="7" customFormat="1" ht="12.75" x14ac:dyDescent="0.2">
      <c r="B17" s="6"/>
      <c r="C17" s="6"/>
      <c r="M17" s="6"/>
    </row>
    <row r="18" spans="2:13" s="7" customFormat="1" ht="12.75" x14ac:dyDescent="0.2">
      <c r="B18" s="7" t="s">
        <v>7</v>
      </c>
    </row>
    <row r="19" spans="2:13" s="7" customFormat="1" ht="12.75" x14ac:dyDescent="0.2">
      <c r="B19" s="8">
        <v>1</v>
      </c>
      <c r="C19" s="6" t="s">
        <v>8</v>
      </c>
      <c r="D19" s="6"/>
      <c r="E19" s="6"/>
      <c r="F19" s="6"/>
      <c r="G19" s="6"/>
      <c r="H19" s="6"/>
      <c r="I19" s="6"/>
      <c r="J19" s="6"/>
      <c r="K19" s="6"/>
      <c r="L19" s="6"/>
    </row>
    <row r="20" spans="2:13" s="6" customFormat="1" ht="12.75" x14ac:dyDescent="0.2">
      <c r="B20" s="9"/>
      <c r="C20" s="6" t="s">
        <v>9</v>
      </c>
      <c r="M20" s="7"/>
    </row>
    <row r="21" spans="2:13" s="6" customFormat="1" ht="12.75" x14ac:dyDescent="0.2">
      <c r="B21" s="8">
        <v>2</v>
      </c>
      <c r="C21" s="6" t="s">
        <v>10</v>
      </c>
    </row>
    <row r="22" spans="2:13" s="6" customFormat="1" ht="12.75" x14ac:dyDescent="0.2">
      <c r="B22" s="8">
        <v>3</v>
      </c>
      <c r="C22" s="6" t="s">
        <v>11</v>
      </c>
    </row>
    <row r="23" spans="2:13" s="6" customFormat="1" ht="12.75" x14ac:dyDescent="0.2">
      <c r="B23" s="8">
        <v>4</v>
      </c>
      <c r="C23" s="6" t="s">
        <v>12</v>
      </c>
    </row>
    <row r="24" spans="2:13" s="6" customFormat="1" ht="12.75" x14ac:dyDescent="0.2">
      <c r="B24" s="8">
        <v>5</v>
      </c>
      <c r="C24" s="6" t="s">
        <v>13</v>
      </c>
      <c r="D24" s="7"/>
      <c r="E24" s="7"/>
      <c r="F24" s="7"/>
      <c r="G24" s="7"/>
      <c r="H24" s="7"/>
      <c r="I24" s="7"/>
      <c r="J24" s="7"/>
      <c r="K24" s="7"/>
      <c r="L24" s="7"/>
    </row>
    <row r="25" spans="2:13" s="7" customFormat="1" ht="12.75" x14ac:dyDescent="0.2">
      <c r="B25" s="8"/>
      <c r="C25" s="6" t="s">
        <v>14</v>
      </c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2:13" s="6" customFormat="1" ht="12.75" x14ac:dyDescent="0.2">
      <c r="B26" s="8">
        <v>6</v>
      </c>
      <c r="C26" s="6" t="s">
        <v>15</v>
      </c>
      <c r="M26" s="7"/>
    </row>
    <row r="27" spans="2:13" s="6" customFormat="1" ht="12.75" x14ac:dyDescent="0.2">
      <c r="C27" s="6" t="s">
        <v>16</v>
      </c>
    </row>
    <row r="28" spans="2:13" s="6" customFormat="1" ht="12.75" x14ac:dyDescent="0.2"/>
    <row r="29" spans="2:13" s="6" customFormat="1" ht="12.75" x14ac:dyDescent="0.2"/>
    <row r="30" spans="2:13" s="6" customFormat="1" ht="12.75" x14ac:dyDescent="0.2"/>
    <row r="31" spans="2:13" s="6" customFormat="1" ht="12.75" x14ac:dyDescent="0.2">
      <c r="B31" s="7" t="s">
        <v>17</v>
      </c>
      <c r="K31" s="7" t="s">
        <v>18</v>
      </c>
    </row>
    <row r="32" spans="2:13" s="6" customFormat="1" ht="12.75" x14ac:dyDescent="0.2"/>
    <row r="33" spans="1:1" s="6" customFormat="1" ht="12.75" x14ac:dyDescent="0.2"/>
    <row r="34" spans="1:1" s="6" customFormat="1" ht="12.75" customHeight="1" x14ac:dyDescent="0.2"/>
    <row r="35" spans="1:1" s="6" customFormat="1" ht="12.75" x14ac:dyDescent="0.2"/>
    <row r="36" spans="1:1" s="7" customFormat="1" ht="12.75" x14ac:dyDescent="0.2"/>
    <row r="37" spans="1:1" s="6" customFormat="1" ht="12.75" x14ac:dyDescent="0.2">
      <c r="A37" s="8"/>
    </row>
    <row r="38" spans="1:1" s="6" customFormat="1" ht="12.75" x14ac:dyDescent="0.2">
      <c r="A38" s="9"/>
    </row>
    <row r="39" spans="1:1" s="6" customFormat="1" ht="12.75" x14ac:dyDescent="0.2">
      <c r="A39" s="8"/>
    </row>
    <row r="40" spans="1:1" s="6" customFormat="1" ht="12.75" x14ac:dyDescent="0.2">
      <c r="A40" s="8"/>
    </row>
    <row r="41" spans="1:1" s="6" customFormat="1" ht="12.75" x14ac:dyDescent="0.2">
      <c r="A41" s="8"/>
    </row>
    <row r="42" spans="1:1" s="6" customFormat="1" ht="12.75" x14ac:dyDescent="0.2">
      <c r="A42" s="8"/>
    </row>
    <row r="43" spans="1:1" s="6" customFormat="1" ht="12.75" x14ac:dyDescent="0.2">
      <c r="A43" s="8"/>
    </row>
    <row r="44" spans="1:1" s="6" customFormat="1" ht="12.75" x14ac:dyDescent="0.2">
      <c r="A44" s="8"/>
    </row>
    <row r="45" spans="1:1" s="6" customFormat="1" ht="12.75" x14ac:dyDescent="0.2">
      <c r="A45" s="8"/>
    </row>
    <row r="46" spans="1:1" s="6" customFormat="1" ht="12.75" x14ac:dyDescent="0.2">
      <c r="A46" s="8"/>
    </row>
    <row r="47" spans="1:1" s="6" customFormat="1" ht="12.75" x14ac:dyDescent="0.2"/>
  </sheetData>
  <sheetProtection algorithmName="SHA-512" hashValue="eBWxNKa9ymSp8SCU3auipi3oTZYkMElc0QsDi0YBvnzDBNwyibMCX3xsuAwpW3SNRAO/PPi+ZB3vSziNFo/ggw==" saltValue="7DCqsotld9SVHE9qNClL/Q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0:J11"/>
  <sheetViews>
    <sheetView showGridLines="0" zoomScaleNormal="100" workbookViewId="0"/>
  </sheetViews>
  <sheetFormatPr defaultRowHeight="15" x14ac:dyDescent="0.25"/>
  <cols>
    <col min="1" max="1" width="4" customWidth="1"/>
    <col min="7" max="7" width="9.140625" customWidth="1"/>
    <col min="22" max="22" width="9.140625" customWidth="1"/>
  </cols>
  <sheetData>
    <row r="10" spans="2:10" x14ac:dyDescent="0.25">
      <c r="B10" s="4"/>
      <c r="C10" s="2"/>
      <c r="D10" s="2"/>
      <c r="E10" s="2"/>
      <c r="F10" s="2"/>
      <c r="G10" s="2"/>
      <c r="H10" s="2"/>
      <c r="I10" s="2"/>
      <c r="J10" s="2"/>
    </row>
    <row r="11" spans="2:10" x14ac:dyDescent="0.25">
      <c r="B11" s="2"/>
      <c r="C11" s="2"/>
      <c r="D11" s="2"/>
      <c r="E11" s="2"/>
      <c r="F11" s="2"/>
      <c r="G11" s="2"/>
      <c r="H11" s="2"/>
      <c r="I11" s="2"/>
      <c r="J11" s="2"/>
    </row>
  </sheetData>
  <sheetProtection algorithmName="SHA-512" hashValue="dMFkFyBg1MPFxA5zdkfNbZI5A2YALtBUV9LL51DsS803iAMEgB3MonxzFbQoLC0He2jhRYkeuhwrHpgdKNXSOw==" saltValue="tYCS6Nv8BQSlY9RJh5iEQQ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9:AP531"/>
  <sheetViews>
    <sheetView showGridLines="0" zoomScale="70" zoomScaleNormal="70" workbookViewId="0">
      <selection activeCell="V61" sqref="V61"/>
    </sheetView>
  </sheetViews>
  <sheetFormatPr defaultRowHeight="15" x14ac:dyDescent="0.25"/>
  <cols>
    <col min="1" max="1" width="2.85546875" customWidth="1"/>
    <col min="2" max="2" width="22.85546875" customWidth="1"/>
    <col min="3" max="4" width="11.28515625" customWidth="1"/>
    <col min="5" max="5" width="11" customWidth="1"/>
    <col min="6" max="6" width="14" customWidth="1"/>
    <col min="7" max="8" width="11.28515625" customWidth="1"/>
    <col min="9" max="9" width="11" customWidth="1"/>
    <col min="10" max="10" width="14" customWidth="1"/>
    <col min="11" max="12" width="11.28515625" customWidth="1"/>
    <col min="13" max="13" width="11" customWidth="1"/>
    <col min="14" max="14" width="14" customWidth="1"/>
    <col min="18" max="18" width="12.42578125" customWidth="1"/>
    <col min="19" max="19" width="10.140625" customWidth="1"/>
    <col min="20" max="20" width="12.7109375" customWidth="1"/>
    <col min="21" max="23" width="11.140625" customWidth="1"/>
    <col min="25" max="27" width="11.7109375" customWidth="1"/>
    <col min="42" max="42" width="9.140625" customWidth="1"/>
  </cols>
  <sheetData>
    <row r="9" spans="2:42" x14ac:dyDescent="0.25">
      <c r="B9" s="125" t="s">
        <v>149</v>
      </c>
      <c r="C9" s="125"/>
      <c r="D9" s="125"/>
      <c r="E9" s="120"/>
      <c r="F9" s="120"/>
      <c r="G9" s="120"/>
      <c r="H9" s="120"/>
      <c r="I9" s="120"/>
      <c r="J9" s="120"/>
      <c r="N9" s="11"/>
    </row>
    <row r="10" spans="2:42" ht="3.75" customHeight="1" x14ac:dyDescent="0.25">
      <c r="C10" s="12"/>
      <c r="D10" s="12"/>
      <c r="E10" s="12"/>
      <c r="F10" s="13"/>
      <c r="G10" s="12"/>
      <c r="H10" s="12"/>
      <c r="I10" s="12"/>
      <c r="J10" s="12"/>
      <c r="K10" s="12"/>
      <c r="L10" s="12"/>
      <c r="M10" s="12"/>
    </row>
    <row r="11" spans="2:42" x14ac:dyDescent="0.25">
      <c r="B11" s="73"/>
      <c r="C11" s="121" t="s">
        <v>19</v>
      </c>
      <c r="D11" s="122"/>
      <c r="E11" s="122"/>
      <c r="F11" s="123"/>
      <c r="G11" s="122" t="s">
        <v>20</v>
      </c>
      <c r="H11" s="122"/>
      <c r="I11" s="122"/>
      <c r="J11" s="123"/>
      <c r="K11" s="121" t="s">
        <v>21</v>
      </c>
      <c r="L11" s="122"/>
      <c r="M11" s="122"/>
      <c r="N11" s="123"/>
      <c r="Q11" s="82"/>
      <c r="U11" s="82"/>
      <c r="Y11" s="82"/>
    </row>
    <row r="12" spans="2:42" ht="3.75" customHeight="1" x14ac:dyDescent="0.25">
      <c r="B12" s="30"/>
      <c r="C12" s="74"/>
      <c r="D12" s="75"/>
      <c r="E12" s="124" t="s">
        <v>22</v>
      </c>
      <c r="F12" s="31"/>
      <c r="G12" s="76"/>
      <c r="H12" s="76"/>
      <c r="I12" s="124" t="s">
        <v>22</v>
      </c>
      <c r="J12" s="91"/>
      <c r="K12" s="77"/>
      <c r="L12" s="78"/>
      <c r="M12" s="124" t="s">
        <v>22</v>
      </c>
      <c r="N12" s="31"/>
    </row>
    <row r="13" spans="2:42" ht="24" x14ac:dyDescent="0.25">
      <c r="B13" s="32" t="s">
        <v>61</v>
      </c>
      <c r="C13" s="14" t="s">
        <v>23</v>
      </c>
      <c r="D13" s="91" t="s">
        <v>24</v>
      </c>
      <c r="E13" s="124"/>
      <c r="F13" s="31" t="s">
        <v>60</v>
      </c>
      <c r="G13" s="91" t="s">
        <v>23</v>
      </c>
      <c r="H13" s="91" t="s">
        <v>24</v>
      </c>
      <c r="I13" s="124"/>
      <c r="J13" s="91" t="s">
        <v>60</v>
      </c>
      <c r="K13" s="14" t="s">
        <v>23</v>
      </c>
      <c r="L13" s="91" t="s">
        <v>24</v>
      </c>
      <c r="M13" s="124"/>
      <c r="N13" s="31" t="s">
        <v>60</v>
      </c>
      <c r="P13" s="91"/>
      <c r="R13" t="s">
        <v>19</v>
      </c>
      <c r="AE13" s="71" t="s">
        <v>153</v>
      </c>
      <c r="AF13" s="71"/>
      <c r="AG13" s="71"/>
      <c r="AH13" s="71"/>
      <c r="AI13" s="71"/>
    </row>
    <row r="14" spans="2:42" ht="16.5" customHeight="1" x14ac:dyDescent="0.25">
      <c r="B14" s="16" t="s">
        <v>25</v>
      </c>
      <c r="C14" s="92">
        <f>Data_Tab2!C4</f>
        <v>34310</v>
      </c>
      <c r="D14" s="92">
        <f>Data_Tab2!D4</f>
        <v>32160</v>
      </c>
      <c r="E14" s="92">
        <f>Data_Tab2!E4</f>
        <v>2150</v>
      </c>
      <c r="F14" s="92" t="str">
        <f>FIXED(Data_Tab2!F4,1)</f>
        <v>93.7</v>
      </c>
      <c r="G14" s="92">
        <f>Data_Tab2!G4</f>
        <v>17644</v>
      </c>
      <c r="H14" s="92">
        <f>Data_Tab2!H4</f>
        <v>16428</v>
      </c>
      <c r="I14" s="92">
        <f>Data_Tab2!I4</f>
        <v>1216</v>
      </c>
      <c r="J14" s="92" t="str">
        <f>FIXED(Data_Tab2!J4,1)</f>
        <v>93.1</v>
      </c>
      <c r="K14" s="92">
        <f>Data_Tab2!K4</f>
        <v>16666</v>
      </c>
      <c r="L14" s="92">
        <f>Data_Tab2!L4</f>
        <v>15732</v>
      </c>
      <c r="M14" s="92">
        <f>Data_Tab2!M4</f>
        <v>934</v>
      </c>
      <c r="N14" s="92" t="str">
        <f>FIXED(Data_Tab2!N4,1)</f>
        <v>94.4</v>
      </c>
      <c r="R14" t="s">
        <v>151</v>
      </c>
      <c r="S14" t="s">
        <v>24</v>
      </c>
      <c r="U14" t="s">
        <v>151</v>
      </c>
      <c r="V14" t="s">
        <v>23</v>
      </c>
      <c r="X14" t="s">
        <v>484</v>
      </c>
      <c r="Z14" t="s">
        <v>485</v>
      </c>
      <c r="AD14" s="71"/>
      <c r="AE14" s="71" t="s">
        <v>154</v>
      </c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</row>
    <row r="15" spans="2:42" ht="13.5" customHeight="1" x14ac:dyDescent="0.25">
      <c r="B15" s="21" t="s">
        <v>26</v>
      </c>
      <c r="C15" s="97">
        <f>Data_Tab2!C5</f>
        <v>5883</v>
      </c>
      <c r="D15" s="97">
        <f>Data_Tab2!D5</f>
        <v>5516</v>
      </c>
      <c r="E15" s="97">
        <f>Data_Tab2!E5</f>
        <v>367</v>
      </c>
      <c r="F15" s="93" t="str">
        <f>FIXED(Data_Tab2!F5,1)</f>
        <v>93.8</v>
      </c>
      <c r="G15" s="98">
        <f>Data_Tab2!G5</f>
        <v>3053</v>
      </c>
      <c r="H15" s="98">
        <f>Data_Tab2!H5</f>
        <v>2857</v>
      </c>
      <c r="I15" s="98">
        <f>Data_Tab2!I5</f>
        <v>196</v>
      </c>
      <c r="J15" s="95" t="str">
        <f>FIXED(Data_Tab2!J5,1)</f>
        <v>93.6</v>
      </c>
      <c r="K15" s="98">
        <f>Data_Tab2!K5</f>
        <v>2830</v>
      </c>
      <c r="L15" s="98">
        <f>Data_Tab2!L5</f>
        <v>2659</v>
      </c>
      <c r="M15" s="98">
        <f>Data_Tab2!M5</f>
        <v>171</v>
      </c>
      <c r="N15" s="95" t="str">
        <f>FIXED(Data_Tab2!N5,1)</f>
        <v>94.0</v>
      </c>
      <c r="R15" t="s">
        <v>28</v>
      </c>
      <c r="S15">
        <v>6273</v>
      </c>
      <c r="T15" s="100" t="b">
        <f>S15=D17</f>
        <v>1</v>
      </c>
      <c r="U15" t="s">
        <v>28</v>
      </c>
      <c r="V15">
        <v>6622</v>
      </c>
      <c r="W15" s="100" t="b">
        <f>VLOOKUP(R15,$B$14:$N$19,2,FALSE)=V15</f>
        <v>1</v>
      </c>
      <c r="X15">
        <f>V15-S15</f>
        <v>349</v>
      </c>
      <c r="Y15" s="100" t="b">
        <f>VLOOKUP(R15,$B$14:$N$19,4,FALSE)=X15</f>
        <v>1</v>
      </c>
      <c r="Z15">
        <f>S15/V15*100</f>
        <v>94.729688915735437</v>
      </c>
      <c r="AA15" s="100" t="b">
        <f>VLOOKUP(R15,$B$14:$F$47,5,FALSE)=FIXED(Z15,1)</f>
        <v>1</v>
      </c>
      <c r="AD15" s="71"/>
      <c r="AE15" s="71" t="s">
        <v>155</v>
      </c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</row>
    <row r="16" spans="2:42" ht="13.5" customHeight="1" x14ac:dyDescent="0.25">
      <c r="B16" s="21" t="s">
        <v>27</v>
      </c>
      <c r="C16" s="97">
        <f>Data_Tab2!C6</f>
        <v>5774</v>
      </c>
      <c r="D16" s="97">
        <f>Data_Tab2!D6</f>
        <v>5468</v>
      </c>
      <c r="E16" s="97">
        <f>Data_Tab2!E6</f>
        <v>306</v>
      </c>
      <c r="F16" s="93" t="str">
        <f>FIXED(Data_Tab2!F6,1)</f>
        <v>94.7</v>
      </c>
      <c r="G16" s="98">
        <f>Data_Tab2!G6</f>
        <v>2958</v>
      </c>
      <c r="H16" s="98">
        <f>Data_Tab2!H6</f>
        <v>2777</v>
      </c>
      <c r="I16" s="98">
        <f>Data_Tab2!I6</f>
        <v>181</v>
      </c>
      <c r="J16" s="95" t="str">
        <f>FIXED(Data_Tab2!J6,1)</f>
        <v>93.9</v>
      </c>
      <c r="K16" s="98">
        <f>Data_Tab2!K6</f>
        <v>2816</v>
      </c>
      <c r="L16" s="98">
        <f>Data_Tab2!L6</f>
        <v>2691</v>
      </c>
      <c r="M16" s="98">
        <f>Data_Tab2!M6</f>
        <v>125</v>
      </c>
      <c r="N16" s="95" t="str">
        <f>FIXED(Data_Tab2!N6,1)</f>
        <v>95.6</v>
      </c>
      <c r="R16" t="s">
        <v>26</v>
      </c>
      <c r="S16">
        <v>5516</v>
      </c>
      <c r="T16" s="100" t="b">
        <f>S16=D15</f>
        <v>1</v>
      </c>
      <c r="U16" t="s">
        <v>26</v>
      </c>
      <c r="V16">
        <v>5883</v>
      </c>
      <c r="W16" s="100" t="b">
        <f t="shared" ref="W16:W19" si="0">VLOOKUP(R16,$B$14:$N$19,2,FALSE)=V16</f>
        <v>1</v>
      </c>
      <c r="X16">
        <f t="shared" ref="X16:X19" si="1">V16-S16</f>
        <v>367</v>
      </c>
      <c r="Y16" s="100" t="b">
        <f t="shared" ref="Y16:Y19" si="2">VLOOKUP(R16,$B$14:$N$19,4,FALSE)=X16</f>
        <v>1</v>
      </c>
      <c r="Z16">
        <f t="shared" ref="Z16:Z19" si="3">S16/V16*100</f>
        <v>93.761686214516402</v>
      </c>
      <c r="AA16" s="100" t="b">
        <f t="shared" ref="AA16:AA19" si="4">VLOOKUP(R16,$B$14:$F$47,5,FALSE)=FIXED(Z16,1)</f>
        <v>1</v>
      </c>
      <c r="AD16" s="71"/>
      <c r="AE16" s="71" t="s">
        <v>156</v>
      </c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</row>
    <row r="17" spans="2:42" ht="13.5" customHeight="1" x14ac:dyDescent="0.25">
      <c r="B17" s="21" t="s">
        <v>28</v>
      </c>
      <c r="C17" s="97">
        <f>Data_Tab2!C7</f>
        <v>6622</v>
      </c>
      <c r="D17" s="97">
        <f>Data_Tab2!D7</f>
        <v>6273</v>
      </c>
      <c r="E17" s="97">
        <f>Data_Tab2!E7</f>
        <v>349</v>
      </c>
      <c r="F17" s="93" t="str">
        <f>FIXED(Data_Tab2!F7,1)</f>
        <v>94.7</v>
      </c>
      <c r="G17" s="98">
        <f>Data_Tab2!G7</f>
        <v>3432</v>
      </c>
      <c r="H17" s="98">
        <f>Data_Tab2!H7</f>
        <v>3217</v>
      </c>
      <c r="I17" s="98">
        <f>Data_Tab2!I7</f>
        <v>215</v>
      </c>
      <c r="J17" s="95" t="str">
        <f>FIXED(Data_Tab2!J7,1)</f>
        <v>93.7</v>
      </c>
      <c r="K17" s="98">
        <f>Data_Tab2!K7</f>
        <v>3190</v>
      </c>
      <c r="L17" s="98">
        <f>Data_Tab2!L7</f>
        <v>3056</v>
      </c>
      <c r="M17" s="98">
        <f>Data_Tab2!M7</f>
        <v>134</v>
      </c>
      <c r="N17" s="95" t="str">
        <f>FIXED(Data_Tab2!N7,1)</f>
        <v>95.8</v>
      </c>
      <c r="R17" t="s">
        <v>29</v>
      </c>
      <c r="S17">
        <v>6794</v>
      </c>
      <c r="T17" s="100" t="b">
        <f>S17=D18</f>
        <v>1</v>
      </c>
      <c r="U17" t="s">
        <v>29</v>
      </c>
      <c r="V17">
        <v>7251</v>
      </c>
      <c r="W17" s="100" t="b">
        <f t="shared" si="0"/>
        <v>1</v>
      </c>
      <c r="X17">
        <f t="shared" si="1"/>
        <v>457</v>
      </c>
      <c r="Y17" s="100" t="b">
        <f t="shared" si="2"/>
        <v>1</v>
      </c>
      <c r="Z17">
        <f t="shared" si="3"/>
        <v>93.697421045373048</v>
      </c>
      <c r="AA17" s="100" t="b">
        <f t="shared" si="4"/>
        <v>1</v>
      </c>
      <c r="AD17" s="71"/>
      <c r="AE17" s="71" t="s">
        <v>155</v>
      </c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</row>
    <row r="18" spans="2:42" ht="13.5" customHeight="1" x14ac:dyDescent="0.25">
      <c r="B18" s="21" t="s">
        <v>29</v>
      </c>
      <c r="C18" s="97">
        <f>Data_Tab2!C8</f>
        <v>7251</v>
      </c>
      <c r="D18" s="97">
        <f>Data_Tab2!D8</f>
        <v>6794</v>
      </c>
      <c r="E18" s="97">
        <f>Data_Tab2!E8</f>
        <v>457</v>
      </c>
      <c r="F18" s="93" t="str">
        <f>FIXED(Data_Tab2!F8,1)</f>
        <v>93.7</v>
      </c>
      <c r="G18" s="98">
        <f>Data_Tab2!G8</f>
        <v>3725</v>
      </c>
      <c r="H18" s="98">
        <f>Data_Tab2!H8</f>
        <v>3457</v>
      </c>
      <c r="I18" s="98">
        <f>Data_Tab2!I8</f>
        <v>268</v>
      </c>
      <c r="J18" s="95" t="str">
        <f>FIXED(Data_Tab2!J8,1)</f>
        <v>92.8</v>
      </c>
      <c r="K18" s="98">
        <f>Data_Tab2!K8</f>
        <v>3526</v>
      </c>
      <c r="L18" s="98">
        <f>Data_Tab2!L8</f>
        <v>3337</v>
      </c>
      <c r="M18" s="98">
        <f>Data_Tab2!M8</f>
        <v>189</v>
      </c>
      <c r="N18" s="95" t="str">
        <f>FIXED(Data_Tab2!N8,1)</f>
        <v>94.6</v>
      </c>
      <c r="R18" t="s">
        <v>30</v>
      </c>
      <c r="S18">
        <v>8109</v>
      </c>
      <c r="T18" s="100" t="b">
        <f>S18=D19</f>
        <v>1</v>
      </c>
      <c r="U18" t="s">
        <v>30</v>
      </c>
      <c r="V18">
        <v>8780</v>
      </c>
      <c r="W18" s="100" t="b">
        <f t="shared" si="0"/>
        <v>1</v>
      </c>
      <c r="X18">
        <f t="shared" si="1"/>
        <v>671</v>
      </c>
      <c r="Y18" s="100" t="b">
        <f t="shared" si="2"/>
        <v>1</v>
      </c>
      <c r="Z18">
        <f t="shared" si="3"/>
        <v>92.357630979498865</v>
      </c>
      <c r="AA18" s="100" t="b">
        <f t="shared" si="4"/>
        <v>1</v>
      </c>
      <c r="AD18" s="71"/>
      <c r="AE18" s="71" t="s">
        <v>157</v>
      </c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</row>
    <row r="19" spans="2:42" ht="13.5" customHeight="1" x14ac:dyDescent="0.25">
      <c r="B19" s="21" t="s">
        <v>30</v>
      </c>
      <c r="C19" s="97">
        <f>Data_Tab2!C9</f>
        <v>8780</v>
      </c>
      <c r="D19" s="97">
        <f>Data_Tab2!D9</f>
        <v>8109</v>
      </c>
      <c r="E19" s="97">
        <f>Data_Tab2!E9</f>
        <v>671</v>
      </c>
      <c r="F19" s="93" t="str">
        <f>FIXED(Data_Tab2!F9,1)</f>
        <v>92.4</v>
      </c>
      <c r="G19" s="98">
        <f>Data_Tab2!G9</f>
        <v>4476</v>
      </c>
      <c r="H19" s="98">
        <f>Data_Tab2!H9</f>
        <v>4120</v>
      </c>
      <c r="I19" s="98">
        <f>Data_Tab2!I9</f>
        <v>356</v>
      </c>
      <c r="J19" s="95" t="str">
        <f>FIXED(Data_Tab2!J9,1)</f>
        <v>92.0</v>
      </c>
      <c r="K19" s="98">
        <f>Data_Tab2!K9</f>
        <v>4304</v>
      </c>
      <c r="L19" s="98">
        <f>Data_Tab2!L9</f>
        <v>3989</v>
      </c>
      <c r="M19" s="98">
        <f>Data_Tab2!M9</f>
        <v>315</v>
      </c>
      <c r="N19" s="95" t="str">
        <f>FIXED(Data_Tab2!N9,1)</f>
        <v>92.7</v>
      </c>
      <c r="R19" t="s">
        <v>27</v>
      </c>
      <c r="S19">
        <v>5468</v>
      </c>
      <c r="T19" s="100" t="b">
        <f>S19=D16</f>
        <v>1</v>
      </c>
      <c r="U19" t="s">
        <v>27</v>
      </c>
      <c r="V19">
        <v>5774</v>
      </c>
      <c r="W19" s="100" t="b">
        <f t="shared" si="0"/>
        <v>1</v>
      </c>
      <c r="X19">
        <f t="shared" si="1"/>
        <v>306</v>
      </c>
      <c r="Y19" s="100" t="b">
        <f t="shared" si="2"/>
        <v>1</v>
      </c>
      <c r="Z19">
        <f t="shared" si="3"/>
        <v>94.700381018358158</v>
      </c>
      <c r="AA19" s="100" t="b">
        <f t="shared" si="4"/>
        <v>1</v>
      </c>
      <c r="AD19" s="71"/>
      <c r="AE19" s="71" t="s">
        <v>158</v>
      </c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</row>
    <row r="20" spans="2:42" ht="16.5" customHeight="1" x14ac:dyDescent="0.25">
      <c r="B20" s="16" t="s">
        <v>31</v>
      </c>
      <c r="C20" s="92">
        <f>Data_Tab2!C10</f>
        <v>7512</v>
      </c>
      <c r="D20" s="92">
        <f>Data_Tab2!D10</f>
        <v>7282</v>
      </c>
      <c r="E20" s="92">
        <f>Data_Tab2!E10</f>
        <v>230</v>
      </c>
      <c r="F20" s="94" t="str">
        <f>FIXED(Data_Tab2!F10,1)</f>
        <v>96.9</v>
      </c>
      <c r="G20" s="99">
        <f>Data_Tab2!G10</f>
        <v>3823</v>
      </c>
      <c r="H20" s="99">
        <f>Data_Tab2!H10</f>
        <v>3685</v>
      </c>
      <c r="I20" s="99">
        <f>Data_Tab2!I10</f>
        <v>138</v>
      </c>
      <c r="J20" s="96" t="str">
        <f>FIXED(Data_Tab2!J10,1)</f>
        <v>96.4</v>
      </c>
      <c r="K20" s="99">
        <f>Data_Tab2!K10</f>
        <v>3689</v>
      </c>
      <c r="L20" s="99">
        <f>Data_Tab2!L10</f>
        <v>3597</v>
      </c>
      <c r="M20" s="99">
        <f>Data_Tab2!M10</f>
        <v>92</v>
      </c>
      <c r="N20" s="96" t="str">
        <f>FIXED(Data_Tab2!N10,1)</f>
        <v>97.5</v>
      </c>
      <c r="AD20" s="71"/>
      <c r="AE20" s="71" t="s">
        <v>159</v>
      </c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</row>
    <row r="21" spans="2:42" ht="13.5" customHeight="1" x14ac:dyDescent="0.25">
      <c r="B21" s="21" t="s">
        <v>32</v>
      </c>
      <c r="C21" s="97">
        <f>Data_Tab2!C11</f>
        <v>771</v>
      </c>
      <c r="D21" s="97">
        <f>Data_Tab2!D11</f>
        <v>748</v>
      </c>
      <c r="E21" s="97">
        <f>Data_Tab2!E11</f>
        <v>23</v>
      </c>
      <c r="F21" s="93" t="str">
        <f>FIXED(Data_Tab2!F11,1)</f>
        <v>97.0</v>
      </c>
      <c r="G21" s="98">
        <f>Data_Tab2!G11</f>
        <v>380</v>
      </c>
      <c r="H21" s="98">
        <f>Data_Tab2!H11</f>
        <v>368</v>
      </c>
      <c r="I21" s="98">
        <f>Data_Tab2!I11</f>
        <v>12</v>
      </c>
      <c r="J21" s="95" t="str">
        <f>FIXED(Data_Tab2!J11,1)</f>
        <v>96.8</v>
      </c>
      <c r="K21" s="98">
        <f>Data_Tab2!K11</f>
        <v>391</v>
      </c>
      <c r="L21" s="98">
        <f>Data_Tab2!L11</f>
        <v>380</v>
      </c>
      <c r="M21" s="98">
        <f>Data_Tab2!M11</f>
        <v>11</v>
      </c>
      <c r="N21" s="95" t="str">
        <f>FIXED(Data_Tab2!N11,1)</f>
        <v>97.2</v>
      </c>
      <c r="R21" t="s">
        <v>20</v>
      </c>
      <c r="AD21" s="71"/>
      <c r="AE21" s="71" t="s">
        <v>160</v>
      </c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</row>
    <row r="22" spans="2:42" ht="13.5" customHeight="1" x14ac:dyDescent="0.25">
      <c r="B22" s="21" t="s">
        <v>33</v>
      </c>
      <c r="C22" s="97">
        <f>Data_Tab2!C12</f>
        <v>1225</v>
      </c>
      <c r="D22" s="97">
        <f>Data_Tab2!D12</f>
        <v>1181</v>
      </c>
      <c r="E22" s="97">
        <f>Data_Tab2!E12</f>
        <v>44</v>
      </c>
      <c r="F22" s="93" t="str">
        <f>FIXED(Data_Tab2!F12,1)</f>
        <v>96.4</v>
      </c>
      <c r="G22" s="98">
        <f>Data_Tab2!G12</f>
        <v>648</v>
      </c>
      <c r="H22" s="98">
        <f>Data_Tab2!H12</f>
        <v>621</v>
      </c>
      <c r="I22" s="98">
        <f>Data_Tab2!I12</f>
        <v>27</v>
      </c>
      <c r="J22" s="95" t="str">
        <f>FIXED(Data_Tab2!J12,1)</f>
        <v>95.8</v>
      </c>
      <c r="K22" s="98">
        <f>Data_Tab2!K12</f>
        <v>577</v>
      </c>
      <c r="L22" s="98">
        <f>Data_Tab2!L12</f>
        <v>560</v>
      </c>
      <c r="M22" s="98">
        <f>Data_Tab2!M12</f>
        <v>17</v>
      </c>
      <c r="N22" s="95" t="str">
        <f>FIXED(Data_Tab2!N12,1)</f>
        <v>97.1</v>
      </c>
      <c r="R22" t="s">
        <v>151</v>
      </c>
      <c r="S22" t="s">
        <v>24</v>
      </c>
      <c r="U22" t="s">
        <v>151</v>
      </c>
      <c r="V22" t="s">
        <v>23</v>
      </c>
      <c r="X22" t="s">
        <v>22</v>
      </c>
      <c r="Z22" t="s">
        <v>485</v>
      </c>
      <c r="AD22" s="71"/>
      <c r="AE22" s="71" t="s">
        <v>161</v>
      </c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</row>
    <row r="23" spans="2:42" ht="13.5" customHeight="1" x14ac:dyDescent="0.25">
      <c r="B23" s="21" t="s">
        <v>34</v>
      </c>
      <c r="C23" s="97">
        <f>Data_Tab2!C13</f>
        <v>1127</v>
      </c>
      <c r="D23" s="97">
        <f>Data_Tab2!D13</f>
        <v>1096</v>
      </c>
      <c r="E23" s="97">
        <f>Data_Tab2!E13</f>
        <v>31</v>
      </c>
      <c r="F23" s="93" t="str">
        <f>FIXED(Data_Tab2!F13,1)</f>
        <v>97.2</v>
      </c>
      <c r="G23" s="98">
        <f>Data_Tab2!G13</f>
        <v>575</v>
      </c>
      <c r="H23" s="98">
        <f>Data_Tab2!H13</f>
        <v>554</v>
      </c>
      <c r="I23" s="98">
        <f>Data_Tab2!I13</f>
        <v>21</v>
      </c>
      <c r="J23" s="95" t="str">
        <f>FIXED(Data_Tab2!J13,1)</f>
        <v>96.3</v>
      </c>
      <c r="K23" s="98">
        <f>Data_Tab2!K13</f>
        <v>552</v>
      </c>
      <c r="L23" s="98">
        <f>Data_Tab2!L13</f>
        <v>542</v>
      </c>
      <c r="M23" s="98">
        <f>Data_Tab2!M13</f>
        <v>10</v>
      </c>
      <c r="N23" s="95" t="str">
        <f>FIXED(Data_Tab2!N13,1)</f>
        <v>98.2</v>
      </c>
      <c r="R23" t="s">
        <v>28</v>
      </c>
      <c r="S23">
        <v>3217</v>
      </c>
      <c r="T23" s="100" t="b">
        <f>VLOOKUP(R23,$B$14:$N$19,7,FALSE)=S23</f>
        <v>1</v>
      </c>
      <c r="U23" t="s">
        <v>28</v>
      </c>
      <c r="V23">
        <v>3432</v>
      </c>
      <c r="W23" s="100" t="b">
        <f>VLOOKUP(R23,$B$14:$N$19,6,FALSE)=V23</f>
        <v>1</v>
      </c>
      <c r="X23">
        <f>V23-S23</f>
        <v>215</v>
      </c>
      <c r="Y23" s="100" t="b">
        <f>VLOOKUP(R23,$B$14:$N$19,8,FALSE)=X23</f>
        <v>1</v>
      </c>
      <c r="Z23">
        <f>S23/V23*100</f>
        <v>93.735431235431236</v>
      </c>
      <c r="AA23" s="100" t="b">
        <f>VLOOKUP(R23,$B$14:$N$19,9,FALSE)=FIXED(Z23,1)</f>
        <v>1</v>
      </c>
      <c r="AD23" s="71"/>
      <c r="AE23" s="71" t="s">
        <v>155</v>
      </c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</row>
    <row r="24" spans="2:42" ht="13.5" customHeight="1" x14ac:dyDescent="0.25">
      <c r="B24" s="21" t="s">
        <v>35</v>
      </c>
      <c r="C24" s="97">
        <f>Data_Tab2!C14</f>
        <v>1102</v>
      </c>
      <c r="D24" s="97">
        <f>Data_Tab2!D14</f>
        <v>1061</v>
      </c>
      <c r="E24" s="97">
        <f>Data_Tab2!E14</f>
        <v>41</v>
      </c>
      <c r="F24" s="93" t="str">
        <f>FIXED(Data_Tab2!F14,1)</f>
        <v>96.3</v>
      </c>
      <c r="G24" s="98">
        <f>Data_Tab2!G14</f>
        <v>571</v>
      </c>
      <c r="H24" s="98">
        <f>Data_Tab2!H14</f>
        <v>552</v>
      </c>
      <c r="I24" s="98">
        <f>Data_Tab2!I14</f>
        <v>19</v>
      </c>
      <c r="J24" s="95" t="str">
        <f>FIXED(Data_Tab2!J14,1)</f>
        <v>96.7</v>
      </c>
      <c r="K24" s="98">
        <f>Data_Tab2!K14</f>
        <v>531</v>
      </c>
      <c r="L24" s="98">
        <f>Data_Tab2!L14</f>
        <v>509</v>
      </c>
      <c r="M24" s="98">
        <f>Data_Tab2!M14</f>
        <v>22</v>
      </c>
      <c r="N24" s="95" t="str">
        <f>FIXED(Data_Tab2!N14,1)</f>
        <v>95.9</v>
      </c>
      <c r="R24" t="s">
        <v>26</v>
      </c>
      <c r="S24">
        <v>2857</v>
      </c>
      <c r="T24" s="100" t="b">
        <f t="shared" ref="T24:T27" si="5">VLOOKUP(R24,$B$14:$N$19,7,FALSE)=S24</f>
        <v>1</v>
      </c>
      <c r="U24" t="s">
        <v>26</v>
      </c>
      <c r="V24">
        <v>3053</v>
      </c>
      <c r="W24" s="100" t="b">
        <f t="shared" ref="W24:W27" si="6">VLOOKUP(R24,$B$14:$N$19,6,FALSE)=V24</f>
        <v>1</v>
      </c>
      <c r="X24">
        <f t="shared" ref="X24:X27" si="7">V24-S24</f>
        <v>196</v>
      </c>
      <c r="Y24" s="100" t="b">
        <f t="shared" ref="Y24:Y27" si="8">VLOOKUP(R24,$B$14:$N$19,8,FALSE)=X24</f>
        <v>1</v>
      </c>
      <c r="Z24">
        <f t="shared" ref="Z24:Z35" si="9">S24/V24*100</f>
        <v>93.580085162135603</v>
      </c>
      <c r="AA24" s="100" t="b">
        <f t="shared" ref="AA24:AA27" si="10">VLOOKUP(R24,$B$14:$N$19,9,FALSE)=FIXED(Z24,1)</f>
        <v>1</v>
      </c>
      <c r="AD24" s="71"/>
      <c r="AE24" s="71" t="s">
        <v>162</v>
      </c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</row>
    <row r="25" spans="2:42" ht="13.5" customHeight="1" x14ac:dyDescent="0.25">
      <c r="B25" s="21" t="s">
        <v>36</v>
      </c>
      <c r="C25" s="97">
        <f>Data_Tab2!C15</f>
        <v>1664</v>
      </c>
      <c r="D25" s="97">
        <f>Data_Tab2!D15</f>
        <v>1616</v>
      </c>
      <c r="E25" s="97">
        <f>Data_Tab2!E15</f>
        <v>48</v>
      </c>
      <c r="F25" s="93" t="str">
        <f>FIXED(Data_Tab2!F15,1)</f>
        <v>97.1</v>
      </c>
      <c r="G25" s="98">
        <f>Data_Tab2!G15</f>
        <v>812</v>
      </c>
      <c r="H25" s="98">
        <f>Data_Tab2!H15</f>
        <v>777</v>
      </c>
      <c r="I25" s="98">
        <f>Data_Tab2!I15</f>
        <v>35</v>
      </c>
      <c r="J25" s="95" t="str">
        <f>FIXED(Data_Tab2!J15,1)</f>
        <v>95.7</v>
      </c>
      <c r="K25" s="98">
        <f>Data_Tab2!K15</f>
        <v>852</v>
      </c>
      <c r="L25" s="98">
        <f>Data_Tab2!L15</f>
        <v>839</v>
      </c>
      <c r="M25" s="98">
        <f>Data_Tab2!M15</f>
        <v>13</v>
      </c>
      <c r="N25" s="95" t="str">
        <f>FIXED(Data_Tab2!N15,1)</f>
        <v>98.5</v>
      </c>
      <c r="R25" t="s">
        <v>29</v>
      </c>
      <c r="S25">
        <v>3457</v>
      </c>
      <c r="T25" s="100" t="b">
        <f t="shared" si="5"/>
        <v>1</v>
      </c>
      <c r="U25" t="s">
        <v>29</v>
      </c>
      <c r="V25">
        <v>3725</v>
      </c>
      <c r="W25" s="100" t="b">
        <f t="shared" si="6"/>
        <v>1</v>
      </c>
      <c r="X25">
        <f t="shared" si="7"/>
        <v>268</v>
      </c>
      <c r="Y25" s="100" t="b">
        <f t="shared" si="8"/>
        <v>1</v>
      </c>
      <c r="Z25">
        <f t="shared" si="9"/>
        <v>92.805369127516784</v>
      </c>
      <c r="AA25" s="100" t="b">
        <f t="shared" si="10"/>
        <v>1</v>
      </c>
      <c r="AD25" s="71"/>
      <c r="AE25" s="71" t="s">
        <v>163</v>
      </c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</row>
    <row r="26" spans="2:42" ht="13.5" customHeight="1" x14ac:dyDescent="0.25">
      <c r="B26" s="21" t="s">
        <v>37</v>
      </c>
      <c r="C26" s="97">
        <f>Data_Tab2!C16</f>
        <v>1623</v>
      </c>
      <c r="D26" s="97">
        <f>Data_Tab2!D16</f>
        <v>1580</v>
      </c>
      <c r="E26" s="97">
        <f>Data_Tab2!E16</f>
        <v>43</v>
      </c>
      <c r="F26" s="93" t="str">
        <f>FIXED(Data_Tab2!F16,1)</f>
        <v>97.4</v>
      </c>
      <c r="G26" s="98">
        <f>Data_Tab2!G16</f>
        <v>837</v>
      </c>
      <c r="H26" s="98">
        <f>Data_Tab2!H16</f>
        <v>813</v>
      </c>
      <c r="I26" s="98">
        <f>Data_Tab2!I16</f>
        <v>24</v>
      </c>
      <c r="J26" s="95" t="str">
        <f>FIXED(Data_Tab2!J16,1)</f>
        <v>97.1</v>
      </c>
      <c r="K26" s="98">
        <f>Data_Tab2!K16</f>
        <v>786</v>
      </c>
      <c r="L26" s="98">
        <f>Data_Tab2!L16</f>
        <v>767</v>
      </c>
      <c r="M26" s="98">
        <f>Data_Tab2!M16</f>
        <v>19</v>
      </c>
      <c r="N26" s="95" t="str">
        <f>FIXED(Data_Tab2!N16,1)</f>
        <v>97.6</v>
      </c>
      <c r="R26" t="s">
        <v>30</v>
      </c>
      <c r="S26">
        <v>4120</v>
      </c>
      <c r="T26" s="100" t="b">
        <f t="shared" si="5"/>
        <v>1</v>
      </c>
      <c r="U26" t="s">
        <v>30</v>
      </c>
      <c r="V26">
        <v>4476</v>
      </c>
      <c r="W26" s="100" t="b">
        <f t="shared" si="6"/>
        <v>1</v>
      </c>
      <c r="X26">
        <f t="shared" si="7"/>
        <v>356</v>
      </c>
      <c r="Y26" s="100" t="b">
        <f t="shared" si="8"/>
        <v>1</v>
      </c>
      <c r="Z26">
        <f t="shared" si="9"/>
        <v>92.046470062555855</v>
      </c>
      <c r="AA26" s="100" t="b">
        <f t="shared" si="10"/>
        <v>1</v>
      </c>
      <c r="AD26" s="71"/>
      <c r="AE26" s="71" t="s">
        <v>164</v>
      </c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</row>
    <row r="27" spans="2:42" ht="16.5" customHeight="1" x14ac:dyDescent="0.25">
      <c r="B27" s="16" t="s">
        <v>38</v>
      </c>
      <c r="C27" s="92">
        <f>Data_Tab2!C17</f>
        <v>1169</v>
      </c>
      <c r="D27" s="92">
        <f>Data_Tab2!D17</f>
        <v>1050</v>
      </c>
      <c r="E27" s="92">
        <f>Data_Tab2!E17</f>
        <v>119</v>
      </c>
      <c r="F27" s="94" t="str">
        <f>FIXED(Data_Tab2!F17,1)</f>
        <v>89.8</v>
      </c>
      <c r="G27" s="99">
        <f>Data_Tab2!G17</f>
        <v>615</v>
      </c>
      <c r="H27" s="99">
        <f>Data_Tab2!H17</f>
        <v>540</v>
      </c>
      <c r="I27" s="99">
        <f>Data_Tab2!I17</f>
        <v>75</v>
      </c>
      <c r="J27" s="96" t="str">
        <f>FIXED(Data_Tab2!J17,1)</f>
        <v>87.8</v>
      </c>
      <c r="K27" s="99">
        <f>Data_Tab2!K17</f>
        <v>554</v>
      </c>
      <c r="L27" s="99">
        <f>Data_Tab2!L17</f>
        <v>510</v>
      </c>
      <c r="M27" s="99">
        <f>Data_Tab2!M17</f>
        <v>44</v>
      </c>
      <c r="N27" s="96" t="str">
        <f>FIXED(Data_Tab2!N17,1)</f>
        <v>92.1</v>
      </c>
      <c r="R27" t="s">
        <v>27</v>
      </c>
      <c r="S27">
        <v>2777</v>
      </c>
      <c r="T27" s="100" t="b">
        <f t="shared" si="5"/>
        <v>1</v>
      </c>
      <c r="U27" t="s">
        <v>27</v>
      </c>
      <c r="V27">
        <v>2958</v>
      </c>
      <c r="W27" s="100" t="b">
        <f t="shared" si="6"/>
        <v>1</v>
      </c>
      <c r="X27">
        <f t="shared" si="7"/>
        <v>181</v>
      </c>
      <c r="Y27" s="100" t="b">
        <f t="shared" si="8"/>
        <v>1</v>
      </c>
      <c r="Z27">
        <f t="shared" si="9"/>
        <v>93.881000676132516</v>
      </c>
      <c r="AA27" s="100" t="b">
        <f t="shared" si="10"/>
        <v>1</v>
      </c>
      <c r="AD27" s="71"/>
      <c r="AE27" s="71" t="s">
        <v>155</v>
      </c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</row>
    <row r="28" spans="2:42" ht="16.5" customHeight="1" x14ac:dyDescent="0.25">
      <c r="B28" s="16" t="s">
        <v>39</v>
      </c>
      <c r="C28" s="92">
        <f>Data_Tab2!C18</f>
        <v>3784</v>
      </c>
      <c r="D28" s="92">
        <f>Data_Tab2!D18</f>
        <v>3592</v>
      </c>
      <c r="E28" s="92">
        <f>Data_Tab2!E18</f>
        <v>192</v>
      </c>
      <c r="F28" s="94" t="str">
        <f>FIXED(Data_Tab2!F18,1)</f>
        <v>94.9</v>
      </c>
      <c r="G28" s="99">
        <f>Data_Tab2!G18</f>
        <v>1955</v>
      </c>
      <c r="H28" s="99">
        <f>Data_Tab2!H18</f>
        <v>1843</v>
      </c>
      <c r="I28" s="99">
        <f>Data_Tab2!I18</f>
        <v>112</v>
      </c>
      <c r="J28" s="96" t="str">
        <f>FIXED(Data_Tab2!J18,1)</f>
        <v>94.3</v>
      </c>
      <c r="K28" s="99">
        <f>Data_Tab2!K18</f>
        <v>1829</v>
      </c>
      <c r="L28" s="99">
        <f>Data_Tab2!L18</f>
        <v>1749</v>
      </c>
      <c r="M28" s="99">
        <f>Data_Tab2!M18</f>
        <v>80</v>
      </c>
      <c r="N28" s="96" t="str">
        <f>FIXED(Data_Tab2!N18,1)</f>
        <v>95.6</v>
      </c>
      <c r="AD28" s="71"/>
      <c r="AE28" s="71" t="s">
        <v>165</v>
      </c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</row>
    <row r="29" spans="2:42" ht="13.5" customHeight="1" x14ac:dyDescent="0.25">
      <c r="B29" s="21" t="s">
        <v>40</v>
      </c>
      <c r="C29" s="97">
        <f>Data_Tab2!C19</f>
        <v>624</v>
      </c>
      <c r="D29" s="97">
        <f>Data_Tab2!D19</f>
        <v>601</v>
      </c>
      <c r="E29" s="97">
        <f>Data_Tab2!E19</f>
        <v>23</v>
      </c>
      <c r="F29" s="93" t="str">
        <f>FIXED(Data_Tab2!F19,1)</f>
        <v>96.3</v>
      </c>
      <c r="G29" s="98">
        <f>Data_Tab2!G19</f>
        <v>323</v>
      </c>
      <c r="H29" s="98">
        <f>Data_Tab2!H19</f>
        <v>308</v>
      </c>
      <c r="I29" s="98">
        <f>Data_Tab2!I19</f>
        <v>15</v>
      </c>
      <c r="J29" s="95" t="str">
        <f>FIXED(Data_Tab2!J19,1)</f>
        <v>95.4</v>
      </c>
      <c r="K29" s="98">
        <f>Data_Tab2!K19</f>
        <v>301</v>
      </c>
      <c r="L29" s="98">
        <f>Data_Tab2!L19</f>
        <v>293</v>
      </c>
      <c r="M29" s="98">
        <f>Data_Tab2!M19</f>
        <v>8</v>
      </c>
      <c r="N29" s="95" t="str">
        <f>FIXED(Data_Tab2!N19,1)</f>
        <v>97.3</v>
      </c>
      <c r="R29" t="s">
        <v>21</v>
      </c>
      <c r="AD29" s="71"/>
      <c r="AE29" s="71" t="s">
        <v>166</v>
      </c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</row>
    <row r="30" spans="2:42" ht="13.5" customHeight="1" x14ac:dyDescent="0.25">
      <c r="B30" s="21" t="s">
        <v>41</v>
      </c>
      <c r="C30" s="97">
        <f>Data_Tab2!C20</f>
        <v>1201</v>
      </c>
      <c r="D30" s="97">
        <f>Data_Tab2!D20</f>
        <v>1140</v>
      </c>
      <c r="E30" s="97">
        <f>Data_Tab2!E20</f>
        <v>61</v>
      </c>
      <c r="F30" s="93" t="str">
        <f>FIXED(Data_Tab2!F20,1)</f>
        <v>94.9</v>
      </c>
      <c r="G30" s="98">
        <f>Data_Tab2!G20</f>
        <v>648</v>
      </c>
      <c r="H30" s="98">
        <f>Data_Tab2!H20</f>
        <v>613</v>
      </c>
      <c r="I30" s="98">
        <f>Data_Tab2!I20</f>
        <v>35</v>
      </c>
      <c r="J30" s="95" t="str">
        <f>FIXED(Data_Tab2!J20,1)</f>
        <v>94.6</v>
      </c>
      <c r="K30" s="98">
        <f>Data_Tab2!K20</f>
        <v>553</v>
      </c>
      <c r="L30" s="98">
        <f>Data_Tab2!L20</f>
        <v>527</v>
      </c>
      <c r="M30" s="98">
        <f>Data_Tab2!M20</f>
        <v>26</v>
      </c>
      <c r="N30" s="95" t="str">
        <f>FIXED(Data_Tab2!N20,1)</f>
        <v>95.3</v>
      </c>
      <c r="R30" t="s">
        <v>151</v>
      </c>
      <c r="S30" t="s">
        <v>152</v>
      </c>
      <c r="U30" t="s">
        <v>151</v>
      </c>
      <c r="V30" t="s">
        <v>152</v>
      </c>
      <c r="X30" t="s">
        <v>22</v>
      </c>
      <c r="Z30" t="s">
        <v>485</v>
      </c>
      <c r="AD30" s="71"/>
      <c r="AE30" s="71" t="s">
        <v>167</v>
      </c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</row>
    <row r="31" spans="2:42" ht="13.5" customHeight="1" x14ac:dyDescent="0.25">
      <c r="B31" s="21" t="s">
        <v>42</v>
      </c>
      <c r="C31" s="97">
        <f>Data_Tab2!C21</f>
        <v>1959</v>
      </c>
      <c r="D31" s="97">
        <f>Data_Tab2!D21</f>
        <v>1851</v>
      </c>
      <c r="E31" s="97">
        <f>Data_Tab2!E21</f>
        <v>108</v>
      </c>
      <c r="F31" s="93" t="str">
        <f>FIXED(Data_Tab2!F21,1)</f>
        <v>94.5</v>
      </c>
      <c r="G31" s="98">
        <f>Data_Tab2!G21</f>
        <v>984</v>
      </c>
      <c r="H31" s="98">
        <f>Data_Tab2!H21</f>
        <v>922</v>
      </c>
      <c r="I31" s="98">
        <f>Data_Tab2!I21</f>
        <v>62</v>
      </c>
      <c r="J31" s="95" t="str">
        <f>FIXED(Data_Tab2!J21,1)</f>
        <v>93.7</v>
      </c>
      <c r="K31" s="98">
        <f>Data_Tab2!K21</f>
        <v>975</v>
      </c>
      <c r="L31" s="98">
        <f>Data_Tab2!L21</f>
        <v>929</v>
      </c>
      <c r="M31" s="98">
        <f>Data_Tab2!M21</f>
        <v>46</v>
      </c>
      <c r="N31" s="95" t="str">
        <f>FIXED(Data_Tab2!N21,1)</f>
        <v>95.3</v>
      </c>
      <c r="R31" t="s">
        <v>28</v>
      </c>
      <c r="S31">
        <v>3056</v>
      </c>
      <c r="T31" s="100" t="b">
        <f>VLOOKUP(R31,$B$14:$N$19,11,FALSE)=S31</f>
        <v>1</v>
      </c>
      <c r="U31" t="s">
        <v>28</v>
      </c>
      <c r="V31">
        <v>3190</v>
      </c>
      <c r="W31" s="100" t="b">
        <f>VLOOKUP(R31,$B$14:$N$19,10,FALSE)=V31</f>
        <v>1</v>
      </c>
      <c r="X31">
        <f>V31-S31</f>
        <v>134</v>
      </c>
      <c r="Y31" s="100" t="b">
        <f>VLOOKUP(R31,$B$14:$N$19,12,FALSE)=X31</f>
        <v>1</v>
      </c>
      <c r="Z31">
        <f t="shared" si="9"/>
        <v>95.799373040752357</v>
      </c>
      <c r="AA31" s="100" t="b">
        <f>VLOOKUP(R31,$B$14:$N$19,13,FALSE)=FIXED(Z31,1)</f>
        <v>1</v>
      </c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</row>
    <row r="32" spans="2:42" ht="16.5" customHeight="1" x14ac:dyDescent="0.25">
      <c r="B32" s="16" t="s">
        <v>43</v>
      </c>
      <c r="C32" s="92">
        <f>Data_Tab2!C22</f>
        <v>4075</v>
      </c>
      <c r="D32" s="92">
        <f>Data_Tab2!D22</f>
        <v>3903</v>
      </c>
      <c r="E32" s="92">
        <f>Data_Tab2!E22</f>
        <v>172</v>
      </c>
      <c r="F32" s="94" t="str">
        <f>FIXED(Data_Tab2!F22,1)</f>
        <v>95.8</v>
      </c>
      <c r="G32" s="99">
        <f>Data_Tab2!G22</f>
        <v>2103</v>
      </c>
      <c r="H32" s="99">
        <f>Data_Tab2!H22</f>
        <v>1997</v>
      </c>
      <c r="I32" s="99">
        <f>Data_Tab2!I22</f>
        <v>106</v>
      </c>
      <c r="J32" s="96" t="str">
        <f>FIXED(Data_Tab2!J22,1)</f>
        <v>95.0</v>
      </c>
      <c r="K32" s="99">
        <f>Data_Tab2!K22</f>
        <v>1972</v>
      </c>
      <c r="L32" s="99">
        <f>Data_Tab2!L22</f>
        <v>1906</v>
      </c>
      <c r="M32" s="99">
        <f>Data_Tab2!M22</f>
        <v>66</v>
      </c>
      <c r="N32" s="96" t="str">
        <f>FIXED(Data_Tab2!N22,1)</f>
        <v>96.7</v>
      </c>
      <c r="R32" t="s">
        <v>26</v>
      </c>
      <c r="S32">
        <v>2659</v>
      </c>
      <c r="T32" s="100" t="b">
        <f t="shared" ref="T32:T35" si="11">VLOOKUP(R32,$B$14:$N$19,11,FALSE)=S32</f>
        <v>1</v>
      </c>
      <c r="U32" t="s">
        <v>26</v>
      </c>
      <c r="V32">
        <v>2830</v>
      </c>
      <c r="W32" s="100" t="b">
        <f t="shared" ref="W32:W35" si="12">VLOOKUP(R32,$B$14:$N$19,10,FALSE)=V32</f>
        <v>1</v>
      </c>
      <c r="X32">
        <f t="shared" ref="X32:X35" si="13">V32-S32</f>
        <v>171</v>
      </c>
      <c r="Y32" s="100" t="b">
        <f t="shared" ref="Y32:Y35" si="14">VLOOKUP(R32,$B$14:$N$19,12,FALSE)=X32</f>
        <v>1</v>
      </c>
      <c r="Z32">
        <f t="shared" si="9"/>
        <v>93.957597173144876</v>
      </c>
      <c r="AA32" s="100" t="b">
        <f t="shared" ref="AA32:AA35" si="15">VLOOKUP(R32,$B$14:$N$19,13,FALSE)=FIXED(Z32,1)</f>
        <v>1</v>
      </c>
      <c r="AD32" s="71"/>
      <c r="AE32" s="71" t="s">
        <v>168</v>
      </c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</row>
    <row r="33" spans="2:42" ht="13.5" customHeight="1" x14ac:dyDescent="0.25">
      <c r="B33" s="21" t="s">
        <v>44</v>
      </c>
      <c r="C33" s="97">
        <f>Data_Tab2!C23</f>
        <v>2591</v>
      </c>
      <c r="D33" s="97">
        <f>Data_Tab2!D23</f>
        <v>2474</v>
      </c>
      <c r="E33" s="97">
        <f>Data_Tab2!E23</f>
        <v>117</v>
      </c>
      <c r="F33" s="93" t="str">
        <f>FIXED(Data_Tab2!F23,1)</f>
        <v>95.5</v>
      </c>
      <c r="G33" s="98">
        <f>Data_Tab2!G23</f>
        <v>1361</v>
      </c>
      <c r="H33" s="98">
        <f>Data_Tab2!H23</f>
        <v>1286</v>
      </c>
      <c r="I33" s="98">
        <f>Data_Tab2!I23</f>
        <v>75</v>
      </c>
      <c r="J33" s="95" t="str">
        <f>FIXED(Data_Tab2!J23,1)</f>
        <v>94.5</v>
      </c>
      <c r="K33" s="98">
        <f>Data_Tab2!K23</f>
        <v>1230</v>
      </c>
      <c r="L33" s="98">
        <f>Data_Tab2!L23</f>
        <v>1188</v>
      </c>
      <c r="M33" s="98">
        <f>Data_Tab2!M23</f>
        <v>42</v>
      </c>
      <c r="N33" s="95" t="str">
        <f>FIXED(Data_Tab2!N23,1)</f>
        <v>96.6</v>
      </c>
      <c r="R33" t="s">
        <v>29</v>
      </c>
      <c r="S33">
        <v>3337</v>
      </c>
      <c r="T33" s="100" t="b">
        <f t="shared" si="11"/>
        <v>1</v>
      </c>
      <c r="U33" t="s">
        <v>29</v>
      </c>
      <c r="V33">
        <v>3526</v>
      </c>
      <c r="W33" s="100" t="b">
        <f t="shared" si="12"/>
        <v>1</v>
      </c>
      <c r="X33">
        <f t="shared" si="13"/>
        <v>189</v>
      </c>
      <c r="Y33" s="100" t="b">
        <f t="shared" si="14"/>
        <v>1</v>
      </c>
      <c r="Z33">
        <f t="shared" si="9"/>
        <v>94.639818491208175</v>
      </c>
      <c r="AA33" s="100" t="b">
        <f t="shared" si="15"/>
        <v>1</v>
      </c>
      <c r="AD33" s="71"/>
      <c r="AE33" s="71" t="s">
        <v>169</v>
      </c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</row>
    <row r="34" spans="2:42" ht="13.5" customHeight="1" x14ac:dyDescent="0.25">
      <c r="B34" s="21" t="s">
        <v>45</v>
      </c>
      <c r="C34" s="97">
        <f>Data_Tab2!C24</f>
        <v>1484</v>
      </c>
      <c r="D34" s="97">
        <f>Data_Tab2!D24</f>
        <v>1429</v>
      </c>
      <c r="E34" s="97">
        <f>Data_Tab2!E24</f>
        <v>55</v>
      </c>
      <c r="F34" s="93" t="str">
        <f>FIXED(Data_Tab2!F24,1)</f>
        <v>96.3</v>
      </c>
      <c r="G34" s="98">
        <f>Data_Tab2!G24</f>
        <v>742</v>
      </c>
      <c r="H34" s="98">
        <f>Data_Tab2!H24</f>
        <v>711</v>
      </c>
      <c r="I34" s="98">
        <f>Data_Tab2!I24</f>
        <v>31</v>
      </c>
      <c r="J34" s="95" t="str">
        <f>FIXED(Data_Tab2!J24,1)</f>
        <v>95.8</v>
      </c>
      <c r="K34" s="98">
        <f>Data_Tab2!K24</f>
        <v>742</v>
      </c>
      <c r="L34" s="98">
        <f>Data_Tab2!L24</f>
        <v>718</v>
      </c>
      <c r="M34" s="98">
        <f>Data_Tab2!M24</f>
        <v>24</v>
      </c>
      <c r="N34" s="95" t="str">
        <f>FIXED(Data_Tab2!N24,1)</f>
        <v>96.8</v>
      </c>
      <c r="R34" t="s">
        <v>30</v>
      </c>
      <c r="S34">
        <v>3989</v>
      </c>
      <c r="T34" s="100" t="b">
        <f t="shared" si="11"/>
        <v>1</v>
      </c>
      <c r="U34" t="s">
        <v>30</v>
      </c>
      <c r="V34">
        <v>4304</v>
      </c>
      <c r="W34" s="100" t="b">
        <f t="shared" si="12"/>
        <v>1</v>
      </c>
      <c r="X34">
        <f t="shared" si="13"/>
        <v>315</v>
      </c>
      <c r="Y34" s="100" t="b">
        <f t="shared" si="14"/>
        <v>1</v>
      </c>
      <c r="Z34">
        <f t="shared" si="9"/>
        <v>92.681226765799252</v>
      </c>
      <c r="AA34" s="100" t="b">
        <f t="shared" si="15"/>
        <v>1</v>
      </c>
      <c r="AD34" s="71"/>
      <c r="AE34" s="71" t="s">
        <v>170</v>
      </c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</row>
    <row r="35" spans="2:42" ht="16.5" customHeight="1" x14ac:dyDescent="0.25">
      <c r="B35" s="16" t="s">
        <v>47</v>
      </c>
      <c r="C35" s="92">
        <f>Data_Tab2!C25</f>
        <v>5731</v>
      </c>
      <c r="D35" s="92">
        <f>Data_Tab2!D25</f>
        <v>4832</v>
      </c>
      <c r="E35" s="92">
        <f>Data_Tab2!E25</f>
        <v>899</v>
      </c>
      <c r="F35" s="94" t="str">
        <f>FIXED(Data_Tab2!F25,1)</f>
        <v>84.3</v>
      </c>
      <c r="G35" s="99">
        <f>Data_Tab2!G25</f>
        <v>2996</v>
      </c>
      <c r="H35" s="99">
        <f>Data_Tab2!H25</f>
        <v>2509</v>
      </c>
      <c r="I35" s="99">
        <f>Data_Tab2!I25</f>
        <v>487</v>
      </c>
      <c r="J35" s="96" t="str">
        <f>FIXED(Data_Tab2!J25,1)</f>
        <v>83.7</v>
      </c>
      <c r="K35" s="99">
        <f>Data_Tab2!K25</f>
        <v>2735</v>
      </c>
      <c r="L35" s="99">
        <f>Data_Tab2!L25</f>
        <v>2323</v>
      </c>
      <c r="M35" s="99">
        <f>Data_Tab2!M25</f>
        <v>412</v>
      </c>
      <c r="N35" s="96" t="str">
        <f>FIXED(Data_Tab2!N25,1)</f>
        <v>84.9</v>
      </c>
      <c r="R35" t="s">
        <v>27</v>
      </c>
      <c r="S35">
        <v>2691</v>
      </c>
      <c r="T35" s="100" t="b">
        <f t="shared" si="11"/>
        <v>1</v>
      </c>
      <c r="U35" t="s">
        <v>27</v>
      </c>
      <c r="V35">
        <v>2816</v>
      </c>
      <c r="W35" s="100" t="b">
        <f t="shared" si="12"/>
        <v>1</v>
      </c>
      <c r="X35">
        <f t="shared" si="13"/>
        <v>125</v>
      </c>
      <c r="Y35" s="100" t="b">
        <f t="shared" si="14"/>
        <v>1</v>
      </c>
      <c r="Z35">
        <f t="shared" si="9"/>
        <v>95.561079545454547</v>
      </c>
      <c r="AA35" s="100" t="b">
        <f t="shared" si="15"/>
        <v>1</v>
      </c>
      <c r="AD35" s="71"/>
      <c r="AE35" s="71" t="s">
        <v>171</v>
      </c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</row>
    <row r="36" spans="2:42" ht="13.5" customHeight="1" x14ac:dyDescent="0.25">
      <c r="B36" s="21" t="s">
        <v>48</v>
      </c>
      <c r="C36" s="97">
        <f>Data_Tab2!C26</f>
        <v>1506</v>
      </c>
      <c r="D36" s="97">
        <f>Data_Tab2!D26</f>
        <v>1302</v>
      </c>
      <c r="E36" s="97">
        <f>Data_Tab2!E26</f>
        <v>204</v>
      </c>
      <c r="F36" s="93" t="str">
        <f>FIXED(Data_Tab2!F26,1)</f>
        <v>86.5</v>
      </c>
      <c r="G36" s="98">
        <f>Data_Tab2!G26</f>
        <v>784</v>
      </c>
      <c r="H36" s="98">
        <f>Data_Tab2!H26</f>
        <v>674</v>
      </c>
      <c r="I36" s="98">
        <f>Data_Tab2!I26</f>
        <v>110</v>
      </c>
      <c r="J36" s="95" t="str">
        <f>FIXED(Data_Tab2!J26,1)</f>
        <v>86.0</v>
      </c>
      <c r="K36" s="98">
        <f>Data_Tab2!K26</f>
        <v>722</v>
      </c>
      <c r="L36" s="98">
        <f>Data_Tab2!L26</f>
        <v>628</v>
      </c>
      <c r="M36" s="98">
        <f>Data_Tab2!M26</f>
        <v>94</v>
      </c>
      <c r="N36" s="95" t="str">
        <f>FIXED(Data_Tab2!N26,1)</f>
        <v>87.0</v>
      </c>
      <c r="AD36" s="71"/>
      <c r="AE36" t="s">
        <v>172</v>
      </c>
      <c r="AJ36" s="71"/>
      <c r="AK36" s="71"/>
      <c r="AL36" s="71"/>
      <c r="AM36" s="71"/>
      <c r="AN36" s="71"/>
      <c r="AO36" s="71"/>
      <c r="AP36" s="71"/>
    </row>
    <row r="37" spans="2:42" ht="13.5" customHeight="1" x14ac:dyDescent="0.25">
      <c r="B37" s="21" t="s">
        <v>49</v>
      </c>
      <c r="C37" s="97">
        <f>Data_Tab2!C27</f>
        <v>4225</v>
      </c>
      <c r="D37" s="97">
        <f>Data_Tab2!D27</f>
        <v>3530</v>
      </c>
      <c r="E37" s="97">
        <f>Data_Tab2!E27</f>
        <v>695</v>
      </c>
      <c r="F37" s="93" t="str">
        <f>FIXED(Data_Tab2!F27,1)</f>
        <v>83.6</v>
      </c>
      <c r="G37" s="98">
        <f>Data_Tab2!G27</f>
        <v>2212</v>
      </c>
      <c r="H37" s="98">
        <f>Data_Tab2!H27</f>
        <v>1835</v>
      </c>
      <c r="I37" s="98">
        <f>Data_Tab2!I27</f>
        <v>377</v>
      </c>
      <c r="J37" s="95" t="str">
        <f>FIXED(Data_Tab2!J27,1)</f>
        <v>83.0</v>
      </c>
      <c r="K37" s="98">
        <f>Data_Tab2!K27</f>
        <v>2013</v>
      </c>
      <c r="L37" s="98">
        <f>Data_Tab2!L27</f>
        <v>1695</v>
      </c>
      <c r="M37" s="98">
        <f>Data_Tab2!M27</f>
        <v>318</v>
      </c>
      <c r="N37" s="95" t="str">
        <f>FIXED(Data_Tab2!N27,1)</f>
        <v>84.2</v>
      </c>
      <c r="AD37" s="71"/>
      <c r="AE37" t="s">
        <v>173</v>
      </c>
      <c r="AJ37" s="71"/>
      <c r="AK37" s="71"/>
      <c r="AL37" s="71"/>
      <c r="AM37" s="71"/>
      <c r="AN37" s="71"/>
      <c r="AO37" s="71"/>
      <c r="AP37" s="71"/>
    </row>
    <row r="38" spans="2:42" ht="16.5" customHeight="1" x14ac:dyDescent="0.25">
      <c r="B38" s="16" t="s">
        <v>50</v>
      </c>
      <c r="C38" s="92">
        <f>Data_Tab2!C28</f>
        <v>5143</v>
      </c>
      <c r="D38" s="92">
        <f>Data_Tab2!D28</f>
        <v>4951</v>
      </c>
      <c r="E38" s="92">
        <f>Data_Tab2!E28</f>
        <v>192</v>
      </c>
      <c r="F38" s="94" t="str">
        <f>FIXED(Data_Tab2!F28,1)</f>
        <v>96.3</v>
      </c>
      <c r="G38" s="99">
        <f>Data_Tab2!G28</f>
        <v>2637</v>
      </c>
      <c r="H38" s="99">
        <f>Data_Tab2!H28</f>
        <v>2525</v>
      </c>
      <c r="I38" s="99">
        <f>Data_Tab2!I28</f>
        <v>112</v>
      </c>
      <c r="J38" s="96" t="str">
        <f>FIXED(Data_Tab2!J28,1)</f>
        <v>95.8</v>
      </c>
      <c r="K38" s="99">
        <f>Data_Tab2!K28</f>
        <v>2506</v>
      </c>
      <c r="L38" s="99">
        <f>Data_Tab2!L28</f>
        <v>2426</v>
      </c>
      <c r="M38" s="99">
        <f>Data_Tab2!M28</f>
        <v>80</v>
      </c>
      <c r="N38" s="96" t="str">
        <f>FIXED(Data_Tab2!N28,1)</f>
        <v>96.8</v>
      </c>
      <c r="R38" t="s">
        <v>483</v>
      </c>
      <c r="S38" t="s">
        <v>24</v>
      </c>
      <c r="U38" t="s">
        <v>483</v>
      </c>
      <c r="V38" t="s">
        <v>23</v>
      </c>
      <c r="X38" t="s">
        <v>484</v>
      </c>
      <c r="Z38" t="s">
        <v>485</v>
      </c>
      <c r="AD38" s="71"/>
      <c r="AJ38" s="71"/>
      <c r="AK38" s="71"/>
      <c r="AL38" s="71"/>
      <c r="AM38" s="71"/>
      <c r="AN38" s="71"/>
      <c r="AO38" s="71"/>
      <c r="AP38" s="71"/>
    </row>
    <row r="39" spans="2:42" ht="13.5" customHeight="1" x14ac:dyDescent="0.25">
      <c r="B39" s="21" t="s">
        <v>51</v>
      </c>
      <c r="C39" s="97">
        <f>Data_Tab2!C29</f>
        <v>2786</v>
      </c>
      <c r="D39" s="97">
        <f>Data_Tab2!D29</f>
        <v>2655</v>
      </c>
      <c r="E39" s="97">
        <f>Data_Tab2!E29</f>
        <v>131</v>
      </c>
      <c r="F39" s="93" t="str">
        <f>FIXED(Data_Tab2!F29,1)</f>
        <v>95.3</v>
      </c>
      <c r="G39" s="98">
        <f>Data_Tab2!G29</f>
        <v>1404</v>
      </c>
      <c r="H39" s="98">
        <f>Data_Tab2!H29</f>
        <v>1333</v>
      </c>
      <c r="I39" s="98">
        <f>Data_Tab2!I29</f>
        <v>71</v>
      </c>
      <c r="J39" s="95" t="str">
        <f>FIXED(Data_Tab2!J29,1)</f>
        <v>94.9</v>
      </c>
      <c r="K39" s="98">
        <f>Data_Tab2!K29</f>
        <v>1382</v>
      </c>
      <c r="L39" s="98">
        <f>Data_Tab2!L29</f>
        <v>1322</v>
      </c>
      <c r="M39" s="98">
        <f>Data_Tab2!M29</f>
        <v>60</v>
      </c>
      <c r="N39" s="95" t="str">
        <f>FIXED(Data_Tab2!N29,1)</f>
        <v>95.7</v>
      </c>
      <c r="R39" t="s">
        <v>32</v>
      </c>
      <c r="S39">
        <v>748</v>
      </c>
      <c r="T39" s="100" t="b">
        <f>VLOOKUP(R39,$B$14:$E$47,3,FALSE)=S39</f>
        <v>1</v>
      </c>
      <c r="U39" t="s">
        <v>32</v>
      </c>
      <c r="V39">
        <v>771</v>
      </c>
      <c r="W39" s="100" t="b">
        <f t="shared" ref="W39:W53" si="16">VLOOKUP(R39,$B$14:$E$47,2,FALSE)=V39</f>
        <v>1</v>
      </c>
      <c r="X39">
        <f t="shared" ref="X39:X60" si="17">V39-S39</f>
        <v>23</v>
      </c>
      <c r="Y39" s="100" t="b">
        <f t="shared" ref="Y39:Y53" si="18">VLOOKUP(R39,$B$14:$E$47,4,FALSE)=X39</f>
        <v>1</v>
      </c>
      <c r="Z39">
        <f>S39/V39*100</f>
        <v>97.016861219195846</v>
      </c>
      <c r="AA39" s="100" t="b">
        <f>VLOOKUP(R39,$B$14:$F$47,5,FALSE)=FIXED(Z39,1)</f>
        <v>1</v>
      </c>
      <c r="AD39" s="71"/>
      <c r="AE39" t="s">
        <v>174</v>
      </c>
      <c r="AJ39" s="71"/>
      <c r="AK39" s="71"/>
      <c r="AL39" s="71"/>
      <c r="AM39" s="71"/>
      <c r="AN39" s="71"/>
      <c r="AO39" s="71"/>
      <c r="AP39" s="71"/>
    </row>
    <row r="40" spans="2:42" ht="13.5" customHeight="1" x14ac:dyDescent="0.25">
      <c r="B40" s="21" t="s">
        <v>52</v>
      </c>
      <c r="C40" s="97">
        <f>Data_Tab2!C30</f>
        <v>728</v>
      </c>
      <c r="D40" s="97">
        <f>Data_Tab2!D30</f>
        <v>707</v>
      </c>
      <c r="E40" s="97">
        <f>Data_Tab2!E30</f>
        <v>21</v>
      </c>
      <c r="F40" s="93" t="str">
        <f>FIXED(Data_Tab2!F30,1)</f>
        <v>97.1</v>
      </c>
      <c r="G40" s="98">
        <f>Data_Tab2!G30</f>
        <v>363</v>
      </c>
      <c r="H40" s="98">
        <f>Data_Tab2!H30</f>
        <v>349</v>
      </c>
      <c r="I40" s="98">
        <f>Data_Tab2!I30</f>
        <v>14</v>
      </c>
      <c r="J40" s="95" t="str">
        <f>FIXED(Data_Tab2!J30,1)</f>
        <v>96.1</v>
      </c>
      <c r="K40" s="98">
        <f>Data_Tab2!K30</f>
        <v>365</v>
      </c>
      <c r="L40" s="98">
        <f>Data_Tab2!L30</f>
        <v>358</v>
      </c>
      <c r="M40" s="98">
        <f>Data_Tab2!M30</f>
        <v>7</v>
      </c>
      <c r="N40" s="95" t="str">
        <f>FIXED(Data_Tab2!N30,1)</f>
        <v>98.1</v>
      </c>
      <c r="R40" t="s">
        <v>57</v>
      </c>
      <c r="S40">
        <v>842</v>
      </c>
      <c r="T40" s="100" t="b">
        <f t="shared" ref="T40:T60" si="19">VLOOKUP(R40,$B$14:$E$47,3,FALSE)=S40</f>
        <v>1</v>
      </c>
      <c r="U40" t="s">
        <v>57</v>
      </c>
      <c r="V40">
        <v>888</v>
      </c>
      <c r="W40" s="100" t="b">
        <f t="shared" si="16"/>
        <v>1</v>
      </c>
      <c r="X40">
        <f t="shared" si="17"/>
        <v>46</v>
      </c>
      <c r="Y40" s="100" t="b">
        <f t="shared" si="18"/>
        <v>1</v>
      </c>
      <c r="Z40">
        <f t="shared" ref="Z40:Z60" si="20">S40/V40*100</f>
        <v>94.819819819819813</v>
      </c>
      <c r="AA40" s="100" t="b">
        <f t="shared" ref="AA40:AA60" si="21">VLOOKUP(R40,$B$14:$F$47,5,FALSE)=FIXED(Z40,1)</f>
        <v>1</v>
      </c>
      <c r="AD40" s="71"/>
      <c r="AE40" t="s">
        <v>175</v>
      </c>
      <c r="AJ40" s="71"/>
      <c r="AK40" s="71"/>
      <c r="AL40" s="71"/>
      <c r="AM40" s="71"/>
      <c r="AN40" s="71"/>
      <c r="AO40" s="71"/>
      <c r="AP40" s="71"/>
    </row>
    <row r="41" spans="2:42" ht="13.5" customHeight="1" x14ac:dyDescent="0.25">
      <c r="B41" s="21" t="s">
        <v>46</v>
      </c>
      <c r="C41" s="97">
        <f>Data_Tab2!C31</f>
        <v>1629</v>
      </c>
      <c r="D41" s="97">
        <f>Data_Tab2!D31</f>
        <v>1589</v>
      </c>
      <c r="E41" s="97">
        <f>Data_Tab2!E31</f>
        <v>40</v>
      </c>
      <c r="F41" s="93" t="str">
        <f>FIXED(Data_Tab2!F31,1)</f>
        <v>97.5</v>
      </c>
      <c r="G41" s="98">
        <f>Data_Tab2!G31</f>
        <v>870</v>
      </c>
      <c r="H41" s="98">
        <f>Data_Tab2!H31</f>
        <v>843</v>
      </c>
      <c r="I41" s="98">
        <f>Data_Tab2!I31</f>
        <v>27</v>
      </c>
      <c r="J41" s="95" t="str">
        <f>FIXED(Data_Tab2!J31,1)</f>
        <v>96.9</v>
      </c>
      <c r="K41" s="98">
        <f>Data_Tab2!K31</f>
        <v>759</v>
      </c>
      <c r="L41" s="98">
        <f>Data_Tab2!L31</f>
        <v>746</v>
      </c>
      <c r="M41" s="98">
        <f>Data_Tab2!M31</f>
        <v>13</v>
      </c>
      <c r="N41" s="95" t="str">
        <f>FIXED(Data_Tab2!N31,1)</f>
        <v>98.3</v>
      </c>
      <c r="R41" t="s">
        <v>36</v>
      </c>
      <c r="S41">
        <v>1616</v>
      </c>
      <c r="T41" s="100" t="b">
        <f t="shared" si="19"/>
        <v>1</v>
      </c>
      <c r="U41" t="s">
        <v>36</v>
      </c>
      <c r="V41">
        <v>1664</v>
      </c>
      <c r="W41" s="100" t="b">
        <f t="shared" si="16"/>
        <v>1</v>
      </c>
      <c r="X41">
        <f t="shared" si="17"/>
        <v>48</v>
      </c>
      <c r="Y41" s="100" t="b">
        <f t="shared" si="18"/>
        <v>1</v>
      </c>
      <c r="Z41">
        <f t="shared" si="20"/>
        <v>97.115384615384613</v>
      </c>
      <c r="AA41" s="100" t="b">
        <f t="shared" si="21"/>
        <v>1</v>
      </c>
      <c r="AD41" s="71"/>
      <c r="AJ41" s="71"/>
      <c r="AK41" s="71"/>
      <c r="AL41" s="71"/>
      <c r="AM41" s="71"/>
      <c r="AN41" s="71"/>
      <c r="AO41" s="71"/>
      <c r="AP41" s="71"/>
    </row>
    <row r="42" spans="2:42" ht="16.5" customHeight="1" x14ac:dyDescent="0.25">
      <c r="B42" s="16" t="s">
        <v>53</v>
      </c>
      <c r="C42" s="92">
        <f>Data_Tab2!C32</f>
        <v>6896</v>
      </c>
      <c r="D42" s="92">
        <f>Data_Tab2!D32</f>
        <v>6550</v>
      </c>
      <c r="E42" s="92">
        <f>Data_Tab2!E32</f>
        <v>346</v>
      </c>
      <c r="F42" s="94" t="str">
        <f>FIXED(Data_Tab2!F32,1)</f>
        <v>95.0</v>
      </c>
      <c r="G42" s="99">
        <f>Data_Tab2!G32</f>
        <v>3515</v>
      </c>
      <c r="H42" s="99">
        <f>Data_Tab2!H32</f>
        <v>3329</v>
      </c>
      <c r="I42" s="99">
        <f>Data_Tab2!I32</f>
        <v>186</v>
      </c>
      <c r="J42" s="96" t="str">
        <f>FIXED(Data_Tab2!J32,1)</f>
        <v>94.7</v>
      </c>
      <c r="K42" s="99">
        <f>Data_Tab2!K32</f>
        <v>3381</v>
      </c>
      <c r="L42" s="99">
        <f>Data_Tab2!L32</f>
        <v>3221</v>
      </c>
      <c r="M42" s="99">
        <f>Data_Tab2!M32</f>
        <v>160</v>
      </c>
      <c r="N42" s="96" t="str">
        <f>FIXED(Data_Tab2!N32,1)</f>
        <v>95.3</v>
      </c>
      <c r="R42" t="s">
        <v>45</v>
      </c>
      <c r="S42">
        <v>1429</v>
      </c>
      <c r="T42" s="100" t="b">
        <f t="shared" si="19"/>
        <v>1</v>
      </c>
      <c r="U42" t="s">
        <v>45</v>
      </c>
      <c r="V42">
        <v>1484</v>
      </c>
      <c r="W42" s="100" t="b">
        <f t="shared" si="16"/>
        <v>1</v>
      </c>
      <c r="X42">
        <f t="shared" si="17"/>
        <v>55</v>
      </c>
      <c r="Y42" s="100" t="b">
        <f t="shared" si="18"/>
        <v>1</v>
      </c>
      <c r="Z42">
        <f t="shared" si="20"/>
        <v>96.293800539083563</v>
      </c>
      <c r="AA42" s="100" t="b">
        <f t="shared" si="21"/>
        <v>1</v>
      </c>
      <c r="AD42" s="71"/>
      <c r="AJ42" s="71"/>
      <c r="AK42" s="71"/>
      <c r="AL42" s="71"/>
      <c r="AM42" s="71"/>
      <c r="AN42" s="71"/>
      <c r="AO42" s="71"/>
      <c r="AP42" s="71"/>
    </row>
    <row r="43" spans="2:42" ht="13.5" customHeight="1" x14ac:dyDescent="0.25">
      <c r="B43" s="21" t="s">
        <v>54</v>
      </c>
      <c r="C43" s="97">
        <f>Data_Tab2!C33</f>
        <v>2077</v>
      </c>
      <c r="D43" s="97">
        <f>Data_Tab2!D33</f>
        <v>1977</v>
      </c>
      <c r="E43" s="97">
        <f>Data_Tab2!E33</f>
        <v>100</v>
      </c>
      <c r="F43" s="93" t="str">
        <f>FIXED(Data_Tab2!F33,1)</f>
        <v>95.2</v>
      </c>
      <c r="G43" s="98">
        <f>Data_Tab2!G33</f>
        <v>1020</v>
      </c>
      <c r="H43" s="98">
        <f>Data_Tab2!H33</f>
        <v>966</v>
      </c>
      <c r="I43" s="98">
        <f>Data_Tab2!I33</f>
        <v>54</v>
      </c>
      <c r="J43" s="95" t="str">
        <f>FIXED(Data_Tab2!J33,1)</f>
        <v>94.7</v>
      </c>
      <c r="K43" s="98">
        <f>Data_Tab2!K33</f>
        <v>1057</v>
      </c>
      <c r="L43" s="98">
        <f>Data_Tab2!L33</f>
        <v>1011</v>
      </c>
      <c r="M43" s="98">
        <f>Data_Tab2!M33</f>
        <v>46</v>
      </c>
      <c r="N43" s="95" t="str">
        <f>FIXED(Data_Tab2!N33,1)</f>
        <v>95.6</v>
      </c>
      <c r="R43" t="s">
        <v>42</v>
      </c>
      <c r="S43">
        <v>1851</v>
      </c>
      <c r="T43" s="100" t="b">
        <f t="shared" si="19"/>
        <v>1</v>
      </c>
      <c r="U43" t="s">
        <v>42</v>
      </c>
      <c r="V43">
        <v>1959</v>
      </c>
      <c r="W43" s="100" t="b">
        <f t="shared" si="16"/>
        <v>1</v>
      </c>
      <c r="X43">
        <f t="shared" si="17"/>
        <v>108</v>
      </c>
      <c r="Y43" s="100" t="b">
        <f t="shared" si="18"/>
        <v>1</v>
      </c>
      <c r="Z43">
        <f t="shared" si="20"/>
        <v>94.486983154670739</v>
      </c>
      <c r="AA43" s="100" t="b">
        <f t="shared" si="21"/>
        <v>1</v>
      </c>
      <c r="AD43" s="71"/>
      <c r="AE43" t="s">
        <v>176</v>
      </c>
      <c r="AJ43" s="71"/>
      <c r="AK43" s="71"/>
      <c r="AL43" s="71"/>
      <c r="AM43" s="71"/>
      <c r="AN43" s="71"/>
      <c r="AO43" s="71"/>
      <c r="AP43" s="71"/>
    </row>
    <row r="44" spans="2:42" ht="13.5" customHeight="1" x14ac:dyDescent="0.25">
      <c r="B44" s="21" t="s">
        <v>55</v>
      </c>
      <c r="C44" s="97">
        <f>Data_Tab2!C34</f>
        <v>796</v>
      </c>
      <c r="D44" s="97">
        <f>Data_Tab2!D34</f>
        <v>758</v>
      </c>
      <c r="E44" s="97">
        <f>Data_Tab2!E34</f>
        <v>38</v>
      </c>
      <c r="F44" s="93" t="str">
        <f>FIXED(Data_Tab2!F34,1)</f>
        <v>95.2</v>
      </c>
      <c r="G44" s="98">
        <f>Data_Tab2!G34</f>
        <v>404</v>
      </c>
      <c r="H44" s="98">
        <f>Data_Tab2!H34</f>
        <v>384</v>
      </c>
      <c r="I44" s="98">
        <f>Data_Tab2!I34</f>
        <v>20</v>
      </c>
      <c r="J44" s="95" t="str">
        <f>FIXED(Data_Tab2!J34,1)</f>
        <v>95.0</v>
      </c>
      <c r="K44" s="98">
        <f>Data_Tab2!K34</f>
        <v>392</v>
      </c>
      <c r="L44" s="98">
        <f>Data_Tab2!L34</f>
        <v>374</v>
      </c>
      <c r="M44" s="98">
        <f>Data_Tab2!M34</f>
        <v>18</v>
      </c>
      <c r="N44" s="95" t="str">
        <f>FIXED(Data_Tab2!N34,1)</f>
        <v>95.4</v>
      </c>
      <c r="R44" t="s">
        <v>37</v>
      </c>
      <c r="S44">
        <v>1580</v>
      </c>
      <c r="T44" s="100" t="b">
        <f t="shared" si="19"/>
        <v>1</v>
      </c>
      <c r="U44" t="s">
        <v>37</v>
      </c>
      <c r="V44">
        <v>1623</v>
      </c>
      <c r="W44" s="100" t="b">
        <f t="shared" si="16"/>
        <v>1</v>
      </c>
      <c r="X44">
        <f t="shared" si="17"/>
        <v>43</v>
      </c>
      <c r="Y44" s="100" t="b">
        <f t="shared" si="18"/>
        <v>1</v>
      </c>
      <c r="Z44">
        <f t="shared" si="20"/>
        <v>97.350585335797902</v>
      </c>
      <c r="AA44" s="100" t="b">
        <f t="shared" si="21"/>
        <v>1</v>
      </c>
      <c r="AD44" s="71"/>
      <c r="AE44" t="s">
        <v>177</v>
      </c>
      <c r="AJ44" s="71"/>
      <c r="AK44" s="71"/>
      <c r="AL44" s="71"/>
      <c r="AM44" s="71"/>
      <c r="AN44" s="71"/>
      <c r="AO44" s="71"/>
      <c r="AP44" s="71"/>
    </row>
    <row r="45" spans="2:42" ht="13.5" customHeight="1" x14ac:dyDescent="0.25">
      <c r="B45" s="21" t="s">
        <v>56</v>
      </c>
      <c r="C45" s="97">
        <f>Data_Tab2!C35</f>
        <v>1123</v>
      </c>
      <c r="D45" s="97">
        <f>Data_Tab2!D35</f>
        <v>1078</v>
      </c>
      <c r="E45" s="97">
        <f>Data_Tab2!E35</f>
        <v>45</v>
      </c>
      <c r="F45" s="93" t="str">
        <f>FIXED(Data_Tab2!F35,1)</f>
        <v>96.0</v>
      </c>
      <c r="G45" s="98">
        <f>Data_Tab2!G35</f>
        <v>564</v>
      </c>
      <c r="H45" s="98">
        <f>Data_Tab2!H35</f>
        <v>536</v>
      </c>
      <c r="I45" s="98">
        <f>Data_Tab2!I35</f>
        <v>28</v>
      </c>
      <c r="J45" s="95" t="str">
        <f>FIXED(Data_Tab2!J35,1)</f>
        <v>95.0</v>
      </c>
      <c r="K45" s="98">
        <f>Data_Tab2!K35</f>
        <v>559</v>
      </c>
      <c r="L45" s="98">
        <f>Data_Tab2!L35</f>
        <v>542</v>
      </c>
      <c r="M45" s="98">
        <f>Data_Tab2!M35</f>
        <v>17</v>
      </c>
      <c r="N45" s="95" t="str">
        <f>FIXED(Data_Tab2!N35,1)</f>
        <v>97.0</v>
      </c>
      <c r="R45" t="s">
        <v>51</v>
      </c>
      <c r="S45">
        <v>2655</v>
      </c>
      <c r="T45" s="100" t="b">
        <f t="shared" si="19"/>
        <v>1</v>
      </c>
      <c r="U45" t="s">
        <v>51</v>
      </c>
      <c r="V45">
        <v>2786</v>
      </c>
      <c r="W45" s="100" t="b">
        <f t="shared" si="16"/>
        <v>1</v>
      </c>
      <c r="X45">
        <f t="shared" si="17"/>
        <v>131</v>
      </c>
      <c r="Y45" s="100" t="b">
        <f t="shared" si="18"/>
        <v>1</v>
      </c>
      <c r="Z45">
        <f t="shared" si="20"/>
        <v>95.297918162239768</v>
      </c>
      <c r="AA45" s="100" t="b">
        <f t="shared" si="21"/>
        <v>1</v>
      </c>
      <c r="AD45" s="71"/>
      <c r="AE45" t="s">
        <v>178</v>
      </c>
      <c r="AJ45" s="71"/>
      <c r="AK45" s="71"/>
      <c r="AL45" s="71"/>
      <c r="AM45" s="71"/>
      <c r="AN45" s="71"/>
      <c r="AO45" s="71"/>
      <c r="AP45" s="71"/>
    </row>
    <row r="46" spans="2:42" ht="13.5" customHeight="1" x14ac:dyDescent="0.25">
      <c r="B46" s="21" t="s">
        <v>57</v>
      </c>
      <c r="C46" s="97">
        <f>Data_Tab2!C36</f>
        <v>888</v>
      </c>
      <c r="D46" s="97">
        <f>Data_Tab2!D36</f>
        <v>842</v>
      </c>
      <c r="E46" s="97">
        <f>Data_Tab2!E36</f>
        <v>46</v>
      </c>
      <c r="F46" s="93" t="str">
        <f>FIXED(Data_Tab2!F36,1)</f>
        <v>94.8</v>
      </c>
      <c r="G46" s="98">
        <f>Data_Tab2!G36</f>
        <v>470</v>
      </c>
      <c r="H46" s="98">
        <f>Data_Tab2!H36</f>
        <v>441</v>
      </c>
      <c r="I46" s="98">
        <f>Data_Tab2!I36</f>
        <v>29</v>
      </c>
      <c r="J46" s="95" t="str">
        <f>FIXED(Data_Tab2!J36,1)</f>
        <v>93.8</v>
      </c>
      <c r="K46" s="98">
        <f>Data_Tab2!K36</f>
        <v>418</v>
      </c>
      <c r="L46" s="98">
        <f>Data_Tab2!L36</f>
        <v>401</v>
      </c>
      <c r="M46" s="98">
        <f>Data_Tab2!M36</f>
        <v>17</v>
      </c>
      <c r="N46" s="95" t="str">
        <f>FIXED(Data_Tab2!N36,1)</f>
        <v>95.9</v>
      </c>
      <c r="R46" t="s">
        <v>34</v>
      </c>
      <c r="S46">
        <v>1096</v>
      </c>
      <c r="T46" s="100" t="b">
        <f t="shared" si="19"/>
        <v>1</v>
      </c>
      <c r="U46" t="s">
        <v>34</v>
      </c>
      <c r="V46">
        <v>1127</v>
      </c>
      <c r="W46" s="100" t="b">
        <f t="shared" si="16"/>
        <v>1</v>
      </c>
      <c r="X46">
        <f t="shared" si="17"/>
        <v>31</v>
      </c>
      <c r="Y46" s="100" t="b">
        <f t="shared" si="18"/>
        <v>1</v>
      </c>
      <c r="Z46">
        <f t="shared" si="20"/>
        <v>97.24933451641526</v>
      </c>
      <c r="AA46" s="100" t="b">
        <f t="shared" si="21"/>
        <v>1</v>
      </c>
      <c r="AD46" s="71"/>
      <c r="AE46" t="s">
        <v>179</v>
      </c>
      <c r="AJ46" s="71"/>
      <c r="AK46" s="71"/>
      <c r="AL46" s="71"/>
      <c r="AM46" s="71"/>
      <c r="AN46" s="71"/>
      <c r="AO46" s="71"/>
      <c r="AP46" s="71"/>
    </row>
    <row r="47" spans="2:42" ht="13.5" customHeight="1" x14ac:dyDescent="0.25">
      <c r="B47" s="21" t="s">
        <v>58</v>
      </c>
      <c r="C47" s="97">
        <f>Data_Tab2!C37</f>
        <v>2012</v>
      </c>
      <c r="D47" s="97">
        <f>Data_Tab2!D37</f>
        <v>1895</v>
      </c>
      <c r="E47" s="97">
        <f>Data_Tab2!E37</f>
        <v>117</v>
      </c>
      <c r="F47" s="93" t="str">
        <f>FIXED(Data_Tab2!F37,1)</f>
        <v>94.2</v>
      </c>
      <c r="G47" s="98">
        <f>Data_Tab2!G37</f>
        <v>1057</v>
      </c>
      <c r="H47" s="98">
        <f>Data_Tab2!H37</f>
        <v>1002</v>
      </c>
      <c r="I47" s="98">
        <f>Data_Tab2!I37</f>
        <v>55</v>
      </c>
      <c r="J47" s="95" t="str">
        <f>FIXED(Data_Tab2!J37,1)</f>
        <v>94.8</v>
      </c>
      <c r="K47" s="98">
        <f>Data_Tab2!K37</f>
        <v>955</v>
      </c>
      <c r="L47" s="98">
        <f>Data_Tab2!L37</f>
        <v>893</v>
      </c>
      <c r="M47" s="98">
        <f>Data_Tab2!M37</f>
        <v>62</v>
      </c>
      <c r="N47" s="95" t="str">
        <f>FIXED(Data_Tab2!N37,1)</f>
        <v>93.5</v>
      </c>
      <c r="R47" t="s">
        <v>49</v>
      </c>
      <c r="S47">
        <v>3530</v>
      </c>
      <c r="T47" s="100" t="b">
        <f t="shared" si="19"/>
        <v>1</v>
      </c>
      <c r="U47" t="s">
        <v>49</v>
      </c>
      <c r="V47">
        <v>4225</v>
      </c>
      <c r="W47" s="100" t="b">
        <f t="shared" si="16"/>
        <v>1</v>
      </c>
      <c r="X47">
        <f t="shared" si="17"/>
        <v>695</v>
      </c>
      <c r="Y47" s="100" t="b">
        <f t="shared" si="18"/>
        <v>1</v>
      </c>
      <c r="Z47">
        <f t="shared" si="20"/>
        <v>83.550295857988161</v>
      </c>
      <c r="AA47" s="100" t="b">
        <f t="shared" si="21"/>
        <v>1</v>
      </c>
      <c r="AD47" s="71"/>
      <c r="AE47" t="s">
        <v>180</v>
      </c>
      <c r="AJ47" s="71"/>
      <c r="AK47" s="71"/>
      <c r="AL47" s="71"/>
      <c r="AM47" s="71"/>
      <c r="AN47" s="71"/>
      <c r="AO47" s="71"/>
      <c r="AP47" s="71"/>
    </row>
    <row r="48" spans="2:42" ht="15" customHeight="1" x14ac:dyDescent="0.25"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R48" t="s">
        <v>48</v>
      </c>
      <c r="S48">
        <v>1302</v>
      </c>
      <c r="T48" s="100" t="b">
        <f t="shared" si="19"/>
        <v>1</v>
      </c>
      <c r="U48" t="s">
        <v>48</v>
      </c>
      <c r="V48">
        <v>1506</v>
      </c>
      <c r="W48" s="100" t="b">
        <f t="shared" si="16"/>
        <v>1</v>
      </c>
      <c r="X48">
        <f t="shared" si="17"/>
        <v>204</v>
      </c>
      <c r="Y48" s="100" t="b">
        <f t="shared" si="18"/>
        <v>1</v>
      </c>
      <c r="Z48">
        <f t="shared" si="20"/>
        <v>86.454183266932276</v>
      </c>
      <c r="AA48" s="100" t="b">
        <f t="shared" si="21"/>
        <v>1</v>
      </c>
      <c r="AE48" t="s">
        <v>181</v>
      </c>
    </row>
    <row r="49" spans="2:31" x14ac:dyDescent="0.25">
      <c r="B49" s="27" t="s">
        <v>59</v>
      </c>
      <c r="C49" s="28"/>
      <c r="D49" s="15"/>
      <c r="F49" s="29"/>
      <c r="Q49" s="85"/>
      <c r="R49" t="s">
        <v>44</v>
      </c>
      <c r="S49">
        <v>2474</v>
      </c>
      <c r="T49" s="100" t="b">
        <f t="shared" si="19"/>
        <v>1</v>
      </c>
      <c r="U49" t="s">
        <v>44</v>
      </c>
      <c r="V49">
        <v>2591</v>
      </c>
      <c r="W49" s="100" t="b">
        <f t="shared" si="16"/>
        <v>1</v>
      </c>
      <c r="X49">
        <f t="shared" si="17"/>
        <v>117</v>
      </c>
      <c r="Y49" s="100" t="b">
        <f t="shared" si="18"/>
        <v>1</v>
      </c>
      <c r="Z49">
        <f t="shared" si="20"/>
        <v>95.484368969509831</v>
      </c>
      <c r="AA49" s="100" t="b">
        <f t="shared" si="21"/>
        <v>1</v>
      </c>
      <c r="AE49" t="s">
        <v>182</v>
      </c>
    </row>
    <row r="50" spans="2:31" ht="15" customHeight="1" x14ac:dyDescent="0.25"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Q50" s="91"/>
      <c r="R50" t="s">
        <v>58</v>
      </c>
      <c r="S50">
        <v>1895</v>
      </c>
      <c r="T50" s="100" t="b">
        <f t="shared" si="19"/>
        <v>1</v>
      </c>
      <c r="U50" t="s">
        <v>58</v>
      </c>
      <c r="V50">
        <v>2012</v>
      </c>
      <c r="W50" s="100" t="b">
        <f t="shared" si="16"/>
        <v>1</v>
      </c>
      <c r="X50">
        <f t="shared" si="17"/>
        <v>117</v>
      </c>
      <c r="Y50" s="100" t="b">
        <f t="shared" si="18"/>
        <v>1</v>
      </c>
      <c r="Z50">
        <f t="shared" si="20"/>
        <v>94.184890656063615</v>
      </c>
      <c r="AA50" s="100" t="b">
        <f t="shared" si="21"/>
        <v>1</v>
      </c>
      <c r="AE50" t="s">
        <v>183</v>
      </c>
    </row>
    <row r="51" spans="2:31" x14ac:dyDescent="0.25">
      <c r="O51" s="81"/>
      <c r="Q51" s="87"/>
      <c r="R51" t="s">
        <v>40</v>
      </c>
      <c r="S51">
        <v>601</v>
      </c>
      <c r="T51" s="100" t="b">
        <f t="shared" si="19"/>
        <v>1</v>
      </c>
      <c r="U51" t="s">
        <v>40</v>
      </c>
      <c r="V51">
        <v>624</v>
      </c>
      <c r="W51" s="100" t="b">
        <f t="shared" si="16"/>
        <v>1</v>
      </c>
      <c r="X51">
        <f t="shared" si="17"/>
        <v>23</v>
      </c>
      <c r="Y51" s="100" t="b">
        <f t="shared" si="18"/>
        <v>1</v>
      </c>
      <c r="Z51">
        <f t="shared" si="20"/>
        <v>96.314102564102569</v>
      </c>
      <c r="AA51" s="100" t="b">
        <f t="shared" si="21"/>
        <v>1</v>
      </c>
      <c r="AE51" t="s">
        <v>184</v>
      </c>
    </row>
    <row r="52" spans="2:31" x14ac:dyDescent="0.25">
      <c r="B52" s="81" t="s">
        <v>19</v>
      </c>
      <c r="Q52" s="16"/>
      <c r="R52" t="s">
        <v>46</v>
      </c>
      <c r="S52">
        <v>1589</v>
      </c>
      <c r="T52" s="100" t="b">
        <f t="shared" si="19"/>
        <v>1</v>
      </c>
      <c r="U52" t="s">
        <v>46</v>
      </c>
      <c r="V52">
        <v>1629</v>
      </c>
      <c r="W52" s="100" t="b">
        <f t="shared" si="16"/>
        <v>1</v>
      </c>
      <c r="X52">
        <f t="shared" si="17"/>
        <v>40</v>
      </c>
      <c r="Y52" s="100" t="b">
        <f t="shared" si="18"/>
        <v>1</v>
      </c>
      <c r="Z52">
        <f t="shared" si="20"/>
        <v>97.544505831798645</v>
      </c>
      <c r="AA52" s="100" t="b">
        <f t="shared" si="21"/>
        <v>1</v>
      </c>
      <c r="AE52" t="s">
        <v>185</v>
      </c>
    </row>
    <row r="53" spans="2:31" x14ac:dyDescent="0.25">
      <c r="B53" s="16" t="s">
        <v>31</v>
      </c>
      <c r="C53">
        <f>SUM(V39,V56,V46,V60,V41,V44)</f>
        <v>7512</v>
      </c>
      <c r="D53">
        <f>SUM(S39,S56,S60,S46,S44,S41)</f>
        <v>7282</v>
      </c>
      <c r="E53">
        <f>C53-D53</f>
        <v>230</v>
      </c>
      <c r="F53" s="112" t="str">
        <f>FIXED(D53/C53*100,1)</f>
        <v>96.9</v>
      </c>
      <c r="G53" s="100" t="b">
        <f>C53=C20</f>
        <v>1</v>
      </c>
      <c r="H53" s="100" t="b">
        <f t="shared" ref="H53:J53" si="22">D53=D20</f>
        <v>1</v>
      </c>
      <c r="I53" s="100" t="b">
        <f t="shared" si="22"/>
        <v>1</v>
      </c>
      <c r="J53" s="100" t="b">
        <f t="shared" si="22"/>
        <v>1</v>
      </c>
      <c r="Q53" s="21"/>
      <c r="R53" t="s">
        <v>56</v>
      </c>
      <c r="S53">
        <v>1078</v>
      </c>
      <c r="T53" s="100" t="b">
        <f t="shared" si="19"/>
        <v>1</v>
      </c>
      <c r="U53" t="s">
        <v>56</v>
      </c>
      <c r="V53">
        <v>1123</v>
      </c>
      <c r="W53" s="100" t="b">
        <f t="shared" si="16"/>
        <v>1</v>
      </c>
      <c r="X53">
        <f t="shared" si="17"/>
        <v>45</v>
      </c>
      <c r="Y53" s="100" t="b">
        <f t="shared" si="18"/>
        <v>1</v>
      </c>
      <c r="Z53">
        <f t="shared" si="20"/>
        <v>95.992876224398927</v>
      </c>
      <c r="AA53" s="100" t="b">
        <f t="shared" si="21"/>
        <v>1</v>
      </c>
      <c r="AE53" t="s">
        <v>186</v>
      </c>
    </row>
    <row r="54" spans="2:31" x14ac:dyDescent="0.25">
      <c r="B54" s="16" t="s">
        <v>38</v>
      </c>
      <c r="F54" s="112"/>
      <c r="Q54" s="21"/>
      <c r="R54" t="s">
        <v>147</v>
      </c>
      <c r="S54">
        <v>1050</v>
      </c>
      <c r="T54" s="100" t="b">
        <f>S54=D27</f>
        <v>1</v>
      </c>
      <c r="U54" t="s">
        <v>147</v>
      </c>
      <c r="V54">
        <v>1169</v>
      </c>
      <c r="W54" s="100" t="b">
        <f>V54=C27</f>
        <v>1</v>
      </c>
      <c r="X54">
        <f t="shared" si="17"/>
        <v>119</v>
      </c>
      <c r="Y54" s="100" t="b">
        <f>X54=E27</f>
        <v>1</v>
      </c>
      <c r="Z54">
        <f t="shared" si="20"/>
        <v>89.820359281437121</v>
      </c>
      <c r="AA54" s="100" t="b">
        <f>FIXED(Z54,1)=F27</f>
        <v>1</v>
      </c>
      <c r="AE54" t="s">
        <v>187</v>
      </c>
    </row>
    <row r="55" spans="2:31" x14ac:dyDescent="0.25">
      <c r="B55" s="16" t="s">
        <v>39</v>
      </c>
      <c r="C55">
        <f>SUM(V51,V57,V43)</f>
        <v>3784</v>
      </c>
      <c r="D55">
        <f>SUM(S57,S51,S43)</f>
        <v>3592</v>
      </c>
      <c r="E55">
        <f t="shared" ref="E55:E59" si="23">C55-D55</f>
        <v>192</v>
      </c>
      <c r="F55" s="112" t="str">
        <f t="shared" ref="F55:F59" si="24">FIXED(D55/C55*100,1)</f>
        <v>94.9</v>
      </c>
      <c r="G55" s="100" t="b">
        <f>C55=C28</f>
        <v>1</v>
      </c>
      <c r="H55" s="100" t="b">
        <f t="shared" ref="H55:J55" si="25">D55=D28</f>
        <v>1</v>
      </c>
      <c r="I55" s="100" t="b">
        <f t="shared" si="25"/>
        <v>1</v>
      </c>
      <c r="J55" s="100" t="b">
        <f t="shared" si="25"/>
        <v>1</v>
      </c>
      <c r="Q55" s="21"/>
      <c r="R55" t="s">
        <v>55</v>
      </c>
      <c r="S55">
        <v>758</v>
      </c>
      <c r="T55" s="100" t="b">
        <f t="shared" si="19"/>
        <v>1</v>
      </c>
      <c r="U55" t="s">
        <v>55</v>
      </c>
      <c r="V55">
        <v>796</v>
      </c>
      <c r="W55" s="100" t="b">
        <f t="shared" ref="W55:W60" si="26">VLOOKUP(R55,$B$14:$E$47,2,FALSE)=V55</f>
        <v>1</v>
      </c>
      <c r="X55">
        <f t="shared" si="17"/>
        <v>38</v>
      </c>
      <c r="Y55" s="100" t="b">
        <f t="shared" ref="Y55:Y60" si="27">VLOOKUP(R55,$B$14:$E$47,4,FALSE)=X55</f>
        <v>1</v>
      </c>
      <c r="Z55">
        <f t="shared" si="20"/>
        <v>95.226130653266324</v>
      </c>
      <c r="AA55" s="100" t="b">
        <f t="shared" si="21"/>
        <v>1</v>
      </c>
      <c r="AE55" t="s">
        <v>188</v>
      </c>
    </row>
    <row r="56" spans="2:31" x14ac:dyDescent="0.25">
      <c r="B56" s="16" t="s">
        <v>43</v>
      </c>
      <c r="C56">
        <f>SUM(V49,V42)</f>
        <v>4075</v>
      </c>
      <c r="D56">
        <f>SUM(S49,S42)</f>
        <v>3903</v>
      </c>
      <c r="E56">
        <f t="shared" si="23"/>
        <v>172</v>
      </c>
      <c r="F56" s="112" t="str">
        <f t="shared" si="24"/>
        <v>95.8</v>
      </c>
      <c r="G56" s="100" t="b">
        <f>C56=C32</f>
        <v>1</v>
      </c>
      <c r="H56" s="100" t="b">
        <f t="shared" ref="H56:J56" si="28">D56=D32</f>
        <v>1</v>
      </c>
      <c r="I56" s="100" t="b">
        <f t="shared" si="28"/>
        <v>1</v>
      </c>
      <c r="J56" s="100" t="b">
        <f t="shared" si="28"/>
        <v>1</v>
      </c>
      <c r="Q56" s="21"/>
      <c r="R56" t="s">
        <v>33</v>
      </c>
      <c r="S56">
        <v>1181</v>
      </c>
      <c r="T56" s="100" t="b">
        <f t="shared" si="19"/>
        <v>1</v>
      </c>
      <c r="U56" t="s">
        <v>33</v>
      </c>
      <c r="V56">
        <v>1225</v>
      </c>
      <c r="W56" s="100" t="b">
        <f t="shared" si="26"/>
        <v>1</v>
      </c>
      <c r="X56">
        <f t="shared" si="17"/>
        <v>44</v>
      </c>
      <c r="Y56" s="100" t="b">
        <f t="shared" si="27"/>
        <v>1</v>
      </c>
      <c r="Z56">
        <f t="shared" si="20"/>
        <v>96.408163265306129</v>
      </c>
      <c r="AA56" s="100" t="b">
        <f t="shared" si="21"/>
        <v>1</v>
      </c>
      <c r="AE56" t="s">
        <v>189</v>
      </c>
    </row>
    <row r="57" spans="2:31" x14ac:dyDescent="0.25">
      <c r="B57" s="16" t="s">
        <v>47</v>
      </c>
      <c r="C57">
        <f>SUM(V48,V47)</f>
        <v>5731</v>
      </c>
      <c r="D57">
        <f>SUM(S47:S48)</f>
        <v>4832</v>
      </c>
      <c r="E57">
        <f t="shared" si="23"/>
        <v>899</v>
      </c>
      <c r="F57" s="112" t="str">
        <f t="shared" si="24"/>
        <v>84.3</v>
      </c>
      <c r="G57" s="100" t="b">
        <f>C57=C35</f>
        <v>1</v>
      </c>
      <c r="H57" s="100" t="b">
        <f t="shared" ref="H57:J57" si="29">D57=D35</f>
        <v>1</v>
      </c>
      <c r="I57" s="100" t="b">
        <f t="shared" si="29"/>
        <v>1</v>
      </c>
      <c r="J57" s="100" t="b">
        <f t="shared" si="29"/>
        <v>1</v>
      </c>
      <c r="Q57" s="21"/>
      <c r="R57" t="s">
        <v>41</v>
      </c>
      <c r="S57">
        <v>1140</v>
      </c>
      <c r="T57" s="100" t="b">
        <f t="shared" si="19"/>
        <v>1</v>
      </c>
      <c r="U57" t="s">
        <v>41</v>
      </c>
      <c r="V57">
        <v>1201</v>
      </c>
      <c r="W57" s="100" t="b">
        <f t="shared" si="26"/>
        <v>1</v>
      </c>
      <c r="X57">
        <f t="shared" si="17"/>
        <v>61</v>
      </c>
      <c r="Y57" s="100" t="b">
        <f t="shared" si="27"/>
        <v>1</v>
      </c>
      <c r="Z57">
        <f t="shared" si="20"/>
        <v>94.920899250624473</v>
      </c>
      <c r="AA57" s="100" t="b">
        <f t="shared" si="21"/>
        <v>1</v>
      </c>
      <c r="AE57" t="s">
        <v>190</v>
      </c>
    </row>
    <row r="58" spans="2:31" x14ac:dyDescent="0.25">
      <c r="B58" s="16" t="s">
        <v>50</v>
      </c>
      <c r="C58">
        <f>SUM(V52,V45,V58)</f>
        <v>5143</v>
      </c>
      <c r="D58">
        <f>SUM(S52,S45,S58)</f>
        <v>4951</v>
      </c>
      <c r="E58">
        <f t="shared" si="23"/>
        <v>192</v>
      </c>
      <c r="F58" s="112" t="str">
        <f t="shared" si="24"/>
        <v>96.3</v>
      </c>
      <c r="G58" s="100" t="b">
        <f>C38=C58</f>
        <v>1</v>
      </c>
      <c r="H58" s="100" t="b">
        <f t="shared" ref="H58:J58" si="30">D38=D58</f>
        <v>1</v>
      </c>
      <c r="I58" s="100" t="b">
        <f t="shared" si="30"/>
        <v>1</v>
      </c>
      <c r="J58" s="100" t="b">
        <f t="shared" si="30"/>
        <v>1</v>
      </c>
      <c r="Q58" s="16"/>
      <c r="R58" t="s">
        <v>52</v>
      </c>
      <c r="S58">
        <v>707</v>
      </c>
      <c r="T58" s="100" t="b">
        <f t="shared" si="19"/>
        <v>1</v>
      </c>
      <c r="U58" t="s">
        <v>52</v>
      </c>
      <c r="V58">
        <v>728</v>
      </c>
      <c r="W58" s="100" t="b">
        <f t="shared" si="26"/>
        <v>1</v>
      </c>
      <c r="X58">
        <f t="shared" si="17"/>
        <v>21</v>
      </c>
      <c r="Y58" s="100" t="b">
        <f t="shared" si="27"/>
        <v>1</v>
      </c>
      <c r="Z58">
        <f t="shared" si="20"/>
        <v>97.115384615384613</v>
      </c>
      <c r="AA58" s="100" t="b">
        <f t="shared" si="21"/>
        <v>1</v>
      </c>
      <c r="AE58" t="s">
        <v>191</v>
      </c>
    </row>
    <row r="59" spans="2:31" x14ac:dyDescent="0.25">
      <c r="B59" s="16" t="s">
        <v>53</v>
      </c>
      <c r="C59">
        <f>SUM(V59,V55,V53,V40,V50)</f>
        <v>6896</v>
      </c>
      <c r="D59">
        <f>SUM(S59,S55,S53,S40,S50)</f>
        <v>6550</v>
      </c>
      <c r="E59">
        <f t="shared" si="23"/>
        <v>346</v>
      </c>
      <c r="F59" s="112" t="str">
        <f t="shared" si="24"/>
        <v>95.0</v>
      </c>
      <c r="G59" s="100" t="b">
        <f>C59=C42</f>
        <v>1</v>
      </c>
      <c r="H59" s="100" t="b">
        <f t="shared" ref="H59:J59" si="31">D59=D42</f>
        <v>1</v>
      </c>
      <c r="I59" s="100" t="b">
        <f t="shared" si="31"/>
        <v>1</v>
      </c>
      <c r="J59" s="100" t="b">
        <f t="shared" si="31"/>
        <v>1</v>
      </c>
      <c r="Q59" s="21"/>
      <c r="R59" t="s">
        <v>54</v>
      </c>
      <c r="S59">
        <v>1977</v>
      </c>
      <c r="T59" s="100" t="b">
        <f t="shared" si="19"/>
        <v>1</v>
      </c>
      <c r="U59" t="s">
        <v>54</v>
      </c>
      <c r="V59">
        <v>2077</v>
      </c>
      <c r="W59" s="100" t="b">
        <f t="shared" si="26"/>
        <v>1</v>
      </c>
      <c r="X59">
        <f t="shared" si="17"/>
        <v>100</v>
      </c>
      <c r="Y59" s="100" t="b">
        <f t="shared" si="27"/>
        <v>1</v>
      </c>
      <c r="Z59">
        <f t="shared" si="20"/>
        <v>95.185363505055363</v>
      </c>
      <c r="AA59" s="100" t="b">
        <f t="shared" si="21"/>
        <v>1</v>
      </c>
      <c r="AE59" t="s">
        <v>192</v>
      </c>
    </row>
    <row r="60" spans="2:31" x14ac:dyDescent="0.25">
      <c r="F60" s="112"/>
      <c r="Q60" s="21"/>
      <c r="R60" t="s">
        <v>35</v>
      </c>
      <c r="S60">
        <v>1061</v>
      </c>
      <c r="T60" s="100" t="b">
        <f t="shared" si="19"/>
        <v>1</v>
      </c>
      <c r="U60" t="s">
        <v>35</v>
      </c>
      <c r="V60">
        <v>1102</v>
      </c>
      <c r="W60" s="100" t="b">
        <f t="shared" si="26"/>
        <v>1</v>
      </c>
      <c r="X60">
        <f t="shared" si="17"/>
        <v>41</v>
      </c>
      <c r="Y60" s="100" t="b">
        <f t="shared" si="27"/>
        <v>1</v>
      </c>
      <c r="Z60">
        <f t="shared" si="20"/>
        <v>96.279491833030846</v>
      </c>
      <c r="AA60" s="100" t="b">
        <f t="shared" si="21"/>
        <v>1</v>
      </c>
      <c r="AE60" t="s">
        <v>193</v>
      </c>
    </row>
    <row r="61" spans="2:31" x14ac:dyDescent="0.25">
      <c r="B61" s="16" t="s">
        <v>20</v>
      </c>
      <c r="F61" s="112"/>
      <c r="Q61" s="21"/>
      <c r="S61">
        <f>SUM(S39:S60)</f>
        <v>32160</v>
      </c>
      <c r="V61">
        <f>SUM(V39:V60)</f>
        <v>34310</v>
      </c>
      <c r="AE61" t="s">
        <v>194</v>
      </c>
    </row>
    <row r="62" spans="2:31" x14ac:dyDescent="0.25">
      <c r="B62" s="16" t="s">
        <v>31</v>
      </c>
      <c r="C62">
        <f>SUM(V66,V83,V73,V87,V68,V71)</f>
        <v>3823</v>
      </c>
      <c r="D62">
        <f>SUM(S66,S87,S83,S73,S71,S68)</f>
        <v>3685</v>
      </c>
      <c r="E62">
        <f t="shared" ref="E62:E67" si="32">C62-D62</f>
        <v>138</v>
      </c>
      <c r="F62" s="112" t="str">
        <f t="shared" ref="F62:F67" si="33">FIXED(D62/C62*100,1)</f>
        <v>96.4</v>
      </c>
      <c r="G62" s="113" t="b">
        <f>C62=G20</f>
        <v>1</v>
      </c>
      <c r="H62" s="113" t="b">
        <f t="shared" ref="H62:J62" si="34">D62=H20</f>
        <v>1</v>
      </c>
      <c r="I62" s="113" t="b">
        <f t="shared" si="34"/>
        <v>1</v>
      </c>
      <c r="J62" s="113" t="b">
        <f t="shared" si="34"/>
        <v>1</v>
      </c>
      <c r="Q62" s="21"/>
      <c r="R62" t="s">
        <v>20</v>
      </c>
      <c r="AE62" t="s">
        <v>195</v>
      </c>
    </row>
    <row r="63" spans="2:31" x14ac:dyDescent="0.25">
      <c r="B63" s="16" t="s">
        <v>38</v>
      </c>
      <c r="F63" s="112"/>
      <c r="Q63" s="21"/>
      <c r="AE63" t="s">
        <v>196</v>
      </c>
    </row>
    <row r="64" spans="2:31" x14ac:dyDescent="0.25">
      <c r="B64" s="16" t="s">
        <v>39</v>
      </c>
      <c r="C64">
        <f>SUM(V70,V84,V78)</f>
        <v>1955</v>
      </c>
      <c r="D64">
        <f>SUM(S78,S70,S84)</f>
        <v>1843</v>
      </c>
      <c r="E64">
        <f>C64-D64</f>
        <v>112</v>
      </c>
      <c r="F64" s="112" t="str">
        <f t="shared" si="33"/>
        <v>94.3</v>
      </c>
      <c r="G64" s="100" t="b">
        <f>G28=C64</f>
        <v>1</v>
      </c>
      <c r="H64" s="100" t="b">
        <f t="shared" ref="H64:J64" si="35">H28=D64</f>
        <v>1</v>
      </c>
      <c r="I64" s="100" t="b">
        <f t="shared" si="35"/>
        <v>1</v>
      </c>
      <c r="J64" s="100" t="b">
        <f t="shared" si="35"/>
        <v>1</v>
      </c>
      <c r="Q64" s="21"/>
      <c r="R64" s="90"/>
      <c r="S64" s="90"/>
      <c r="T64" s="90"/>
      <c r="U64" s="90"/>
      <c r="V64" s="90"/>
      <c r="W64" s="90"/>
      <c r="X64" s="90"/>
      <c r="Y64" s="90"/>
      <c r="Z64" s="90"/>
      <c r="AA64" s="90"/>
      <c r="AE64" t="s">
        <v>197</v>
      </c>
    </row>
    <row r="65" spans="2:31" x14ac:dyDescent="0.25">
      <c r="B65" s="16" t="s">
        <v>43</v>
      </c>
      <c r="C65">
        <f>SUM(V76,V69)</f>
        <v>2103</v>
      </c>
      <c r="D65">
        <f>SUM(S76,S69)</f>
        <v>1997</v>
      </c>
      <c r="E65">
        <f t="shared" si="32"/>
        <v>106</v>
      </c>
      <c r="F65" s="112" t="str">
        <f t="shared" si="33"/>
        <v>95.0</v>
      </c>
      <c r="G65" s="100" t="b">
        <f>C65=G32</f>
        <v>1</v>
      </c>
      <c r="H65" s="100" t="b">
        <f t="shared" ref="H65:J65" si="36">D65=H32</f>
        <v>1</v>
      </c>
      <c r="I65" s="100" t="b">
        <f t="shared" si="36"/>
        <v>1</v>
      </c>
      <c r="J65" s="100" t="b">
        <f t="shared" si="36"/>
        <v>1</v>
      </c>
      <c r="Q65" s="16"/>
      <c r="R65" t="s">
        <v>483</v>
      </c>
      <c r="S65" t="s">
        <v>24</v>
      </c>
      <c r="U65" t="s">
        <v>483</v>
      </c>
      <c r="V65" t="s">
        <v>23</v>
      </c>
      <c r="W65" s="101"/>
      <c r="X65" t="s">
        <v>484</v>
      </c>
      <c r="Z65" t="s">
        <v>485</v>
      </c>
      <c r="AA65" s="43"/>
      <c r="AE65" t="s">
        <v>198</v>
      </c>
    </row>
    <row r="66" spans="2:31" x14ac:dyDescent="0.25">
      <c r="B66" s="16" t="s">
        <v>47</v>
      </c>
      <c r="C66">
        <f>SUM(V74:V75)</f>
        <v>2996</v>
      </c>
      <c r="D66">
        <f>SUM(S74:S75)</f>
        <v>2509</v>
      </c>
      <c r="E66">
        <f t="shared" si="32"/>
        <v>487</v>
      </c>
      <c r="F66" s="112" t="str">
        <f t="shared" si="33"/>
        <v>83.7</v>
      </c>
      <c r="G66" s="100" t="b">
        <f>C66=G35</f>
        <v>1</v>
      </c>
      <c r="H66" s="100" t="b">
        <f t="shared" ref="H66:J66" si="37">D66=H35</f>
        <v>1</v>
      </c>
      <c r="I66" s="100" t="b">
        <f t="shared" si="37"/>
        <v>1</v>
      </c>
      <c r="J66" s="100" t="b">
        <f t="shared" si="37"/>
        <v>1</v>
      </c>
      <c r="Q66" s="16"/>
      <c r="R66" t="s">
        <v>32</v>
      </c>
      <c r="S66">
        <v>368</v>
      </c>
      <c r="T66" s="100" t="b">
        <f t="shared" ref="T66:T80" si="38">VLOOKUP(U66,$B$13:$N$47,7,FALSE)=S66</f>
        <v>1</v>
      </c>
      <c r="U66" t="s">
        <v>32</v>
      </c>
      <c r="V66">
        <v>380</v>
      </c>
      <c r="W66" s="100" t="b">
        <f>VLOOKUP(U66,$B$13:$N$47,6,FALSE)=V66</f>
        <v>1</v>
      </c>
      <c r="X66">
        <f>V66-S66</f>
        <v>12</v>
      </c>
      <c r="Y66" s="100" t="b">
        <f>VLOOKUP(U66,$B$13:$N$47,8,FALSE)=X66</f>
        <v>1</v>
      </c>
      <c r="Z66">
        <f>S66/V66*100</f>
        <v>96.84210526315789</v>
      </c>
      <c r="AA66" s="102" t="b">
        <f>VLOOKUP(R66,$B$14:$N$47,9,FALSE)=FIXED(Z66,1)</f>
        <v>1</v>
      </c>
      <c r="AE66" t="s">
        <v>199</v>
      </c>
    </row>
    <row r="67" spans="2:31" x14ac:dyDescent="0.25">
      <c r="B67" s="16" t="s">
        <v>50</v>
      </c>
      <c r="C67">
        <f>SUM(V79,V72,V85)</f>
        <v>2637</v>
      </c>
      <c r="D67">
        <f>SUM(S72,S79,S85)</f>
        <v>2525</v>
      </c>
      <c r="E67">
        <f t="shared" si="32"/>
        <v>112</v>
      </c>
      <c r="F67" s="112" t="str">
        <f t="shared" si="33"/>
        <v>95.8</v>
      </c>
      <c r="G67" s="100" t="b">
        <f>C67=G38</f>
        <v>1</v>
      </c>
      <c r="H67" s="100" t="b">
        <f t="shared" ref="H67:J67" si="39">D67=H38</f>
        <v>1</v>
      </c>
      <c r="I67" s="100" t="b">
        <f t="shared" si="39"/>
        <v>1</v>
      </c>
      <c r="J67" s="100" t="b">
        <f t="shared" si="39"/>
        <v>1</v>
      </c>
      <c r="Q67" s="21"/>
      <c r="R67" t="s">
        <v>57</v>
      </c>
      <c r="S67">
        <v>441</v>
      </c>
      <c r="T67" s="100" t="b">
        <f t="shared" si="38"/>
        <v>1</v>
      </c>
      <c r="U67" t="s">
        <v>57</v>
      </c>
      <c r="V67">
        <v>470</v>
      </c>
      <c r="W67" s="100" t="b">
        <f t="shared" ref="W67:W87" si="40">VLOOKUP(U67,$B$13:$N$47,6,FALSE)=V67</f>
        <v>1</v>
      </c>
      <c r="X67">
        <f t="shared" ref="X67:X87" si="41">V67-S67</f>
        <v>29</v>
      </c>
      <c r="Y67" s="100" t="b">
        <f t="shared" ref="Y67:Y87" si="42">VLOOKUP(U67,$B$13:$N$47,8,FALSE)=X67</f>
        <v>1</v>
      </c>
      <c r="Z67">
        <f t="shared" ref="Z67:Z87" si="43">S67/V67*100</f>
        <v>93.829787234042556</v>
      </c>
      <c r="AA67" s="102" t="b">
        <f t="shared" ref="AA67:AA87" si="44">VLOOKUP(R67,$B$14:$N$47,9,FALSE)=FIXED(Z67,1)</f>
        <v>1</v>
      </c>
      <c r="AE67" t="s">
        <v>200</v>
      </c>
    </row>
    <row r="68" spans="2:31" x14ac:dyDescent="0.25">
      <c r="B68" s="16" t="s">
        <v>53</v>
      </c>
      <c r="C68">
        <f>SUM(V86,V82,V80,V77,V67)</f>
        <v>3515</v>
      </c>
      <c r="D68">
        <f>SUM(S86,S82,S80,S77,S67)</f>
        <v>3329</v>
      </c>
      <c r="E68">
        <f t="shared" ref="E68" si="45">C68-D68</f>
        <v>186</v>
      </c>
      <c r="F68" s="112" t="str">
        <f t="shared" ref="F68" si="46">FIXED(D68/C68*100,1)</f>
        <v>94.7</v>
      </c>
      <c r="G68" s="100" t="b">
        <f>C68=G42</f>
        <v>1</v>
      </c>
      <c r="H68" s="100" t="b">
        <f t="shared" ref="H68:I68" si="47">D68=H42</f>
        <v>1</v>
      </c>
      <c r="I68" s="100" t="b">
        <f t="shared" si="47"/>
        <v>1</v>
      </c>
      <c r="J68" s="100" t="b">
        <f>F68=J42</f>
        <v>1</v>
      </c>
      <c r="Q68" s="21"/>
      <c r="R68" t="s">
        <v>36</v>
      </c>
      <c r="S68">
        <v>777</v>
      </c>
      <c r="T68" s="100" t="b">
        <f t="shared" si="38"/>
        <v>1</v>
      </c>
      <c r="U68" t="s">
        <v>36</v>
      </c>
      <c r="V68">
        <v>812</v>
      </c>
      <c r="W68" s="100" t="b">
        <f t="shared" si="40"/>
        <v>1</v>
      </c>
      <c r="X68">
        <f t="shared" si="41"/>
        <v>35</v>
      </c>
      <c r="Y68" s="100" t="b">
        <f t="shared" si="42"/>
        <v>1</v>
      </c>
      <c r="Z68">
        <f t="shared" si="43"/>
        <v>95.689655172413794</v>
      </c>
      <c r="AA68" s="102" t="b">
        <f t="shared" si="44"/>
        <v>1</v>
      </c>
      <c r="AE68" t="s">
        <v>201</v>
      </c>
    </row>
    <row r="69" spans="2:31" x14ac:dyDescent="0.25">
      <c r="F69" s="112"/>
      <c r="Q69" s="21"/>
      <c r="R69" t="s">
        <v>45</v>
      </c>
      <c r="S69">
        <v>711</v>
      </c>
      <c r="T69" s="100" t="b">
        <f t="shared" si="38"/>
        <v>1</v>
      </c>
      <c r="U69" t="s">
        <v>45</v>
      </c>
      <c r="V69">
        <v>742</v>
      </c>
      <c r="W69" s="100" t="b">
        <f t="shared" si="40"/>
        <v>1</v>
      </c>
      <c r="X69">
        <f t="shared" si="41"/>
        <v>31</v>
      </c>
      <c r="Y69" s="100" t="b">
        <f t="shared" si="42"/>
        <v>1</v>
      </c>
      <c r="Z69">
        <f t="shared" si="43"/>
        <v>95.822102425876011</v>
      </c>
      <c r="AA69" s="102" t="b">
        <f t="shared" si="44"/>
        <v>1</v>
      </c>
      <c r="AE69" t="s">
        <v>202</v>
      </c>
    </row>
    <row r="70" spans="2:31" x14ac:dyDescent="0.25">
      <c r="B70" s="16" t="s">
        <v>21</v>
      </c>
      <c r="F70" s="112"/>
      <c r="Q70" s="16"/>
      <c r="R70" t="s">
        <v>42</v>
      </c>
      <c r="S70">
        <v>922</v>
      </c>
      <c r="T70" s="100" t="b">
        <f t="shared" si="38"/>
        <v>1</v>
      </c>
      <c r="U70" t="s">
        <v>42</v>
      </c>
      <c r="V70">
        <v>984</v>
      </c>
      <c r="W70" s="100" t="b">
        <f t="shared" si="40"/>
        <v>1</v>
      </c>
      <c r="X70">
        <f t="shared" si="41"/>
        <v>62</v>
      </c>
      <c r="Y70" s="100" t="b">
        <f t="shared" si="42"/>
        <v>1</v>
      </c>
      <c r="Z70">
        <f t="shared" si="43"/>
        <v>93.699186991869922</v>
      </c>
      <c r="AA70" s="102" t="b">
        <f t="shared" si="44"/>
        <v>1</v>
      </c>
      <c r="AE70" t="s">
        <v>203</v>
      </c>
    </row>
    <row r="71" spans="2:31" x14ac:dyDescent="0.25">
      <c r="B71" s="16" t="s">
        <v>31</v>
      </c>
      <c r="C71">
        <f>SUM(V92,V99,V113,V94,V96,V109)</f>
        <v>3689</v>
      </c>
      <c r="D71">
        <f>SUM(S92,S94,S96,S99,S113,S109)</f>
        <v>3597</v>
      </c>
      <c r="E71">
        <f t="shared" ref="E71:E75" si="48">C71-D71</f>
        <v>92</v>
      </c>
      <c r="F71" s="112" t="str">
        <f t="shared" ref="F71:F75" si="49">FIXED(D71/C71*100,1)</f>
        <v>97.5</v>
      </c>
      <c r="G71" s="100" t="b">
        <f>C71=K20</f>
        <v>1</v>
      </c>
      <c r="H71" s="100" t="b">
        <f t="shared" ref="H71:J71" si="50">D71=L20</f>
        <v>1</v>
      </c>
      <c r="I71" s="100" t="b">
        <f t="shared" si="50"/>
        <v>1</v>
      </c>
      <c r="J71" s="100" t="b">
        <f t="shared" si="50"/>
        <v>1</v>
      </c>
      <c r="Q71" s="21"/>
      <c r="R71" t="s">
        <v>37</v>
      </c>
      <c r="S71">
        <v>813</v>
      </c>
      <c r="T71" s="100" t="b">
        <f t="shared" si="38"/>
        <v>1</v>
      </c>
      <c r="U71" t="s">
        <v>37</v>
      </c>
      <c r="V71">
        <v>837</v>
      </c>
      <c r="W71" s="100" t="b">
        <f t="shared" si="40"/>
        <v>1</v>
      </c>
      <c r="X71">
        <f t="shared" si="41"/>
        <v>24</v>
      </c>
      <c r="Y71" s="100" t="b">
        <f t="shared" si="42"/>
        <v>1</v>
      </c>
      <c r="Z71">
        <f t="shared" si="43"/>
        <v>97.132616487455195</v>
      </c>
      <c r="AA71" s="102" t="b">
        <f t="shared" si="44"/>
        <v>1</v>
      </c>
      <c r="AE71" t="s">
        <v>204</v>
      </c>
    </row>
    <row r="72" spans="2:31" x14ac:dyDescent="0.25">
      <c r="B72" s="16" t="s">
        <v>38</v>
      </c>
      <c r="F72" s="112"/>
      <c r="Q72" s="21"/>
      <c r="R72" t="s">
        <v>51</v>
      </c>
      <c r="S72">
        <v>1333</v>
      </c>
      <c r="T72" s="100" t="b">
        <f t="shared" si="38"/>
        <v>1</v>
      </c>
      <c r="U72" t="s">
        <v>51</v>
      </c>
      <c r="V72">
        <v>1404</v>
      </c>
      <c r="W72" s="100" t="b">
        <f t="shared" si="40"/>
        <v>1</v>
      </c>
      <c r="X72">
        <f t="shared" si="41"/>
        <v>71</v>
      </c>
      <c r="Y72" s="100" t="b">
        <f t="shared" si="42"/>
        <v>1</v>
      </c>
      <c r="Z72">
        <f t="shared" si="43"/>
        <v>94.943019943019948</v>
      </c>
      <c r="AA72" s="102" t="b">
        <f t="shared" si="44"/>
        <v>1</v>
      </c>
      <c r="AE72" t="s">
        <v>205</v>
      </c>
    </row>
    <row r="73" spans="2:31" x14ac:dyDescent="0.25">
      <c r="B73" s="16" t="s">
        <v>39</v>
      </c>
      <c r="C73">
        <f>SUM(V104,V110,V97)</f>
        <v>1829</v>
      </c>
      <c r="D73">
        <f>SUM(S104,S110,S97)</f>
        <v>1749</v>
      </c>
      <c r="E73">
        <f t="shared" si="48"/>
        <v>80</v>
      </c>
      <c r="F73" s="112" t="str">
        <f t="shared" si="49"/>
        <v>95.6</v>
      </c>
      <c r="G73" s="100" t="b">
        <f>C73=K28</f>
        <v>1</v>
      </c>
      <c r="H73" s="100" t="b">
        <f t="shared" ref="H73:J73" si="51">D73=L28</f>
        <v>1</v>
      </c>
      <c r="I73" s="100" t="b">
        <f t="shared" si="51"/>
        <v>1</v>
      </c>
      <c r="J73" s="100" t="b">
        <f t="shared" si="51"/>
        <v>1</v>
      </c>
      <c r="Q73" s="21"/>
      <c r="R73" t="s">
        <v>34</v>
      </c>
      <c r="S73">
        <v>554</v>
      </c>
      <c r="T73" s="100" t="b">
        <f t="shared" si="38"/>
        <v>1</v>
      </c>
      <c r="U73" t="s">
        <v>34</v>
      </c>
      <c r="V73">
        <v>575</v>
      </c>
      <c r="W73" s="100" t="b">
        <f t="shared" si="40"/>
        <v>1</v>
      </c>
      <c r="X73">
        <f t="shared" si="41"/>
        <v>21</v>
      </c>
      <c r="Y73" s="100" t="b">
        <f t="shared" si="42"/>
        <v>1</v>
      </c>
      <c r="Z73">
        <f t="shared" si="43"/>
        <v>96.347826086956516</v>
      </c>
      <c r="AA73" s="102" t="b">
        <f t="shared" si="44"/>
        <v>1</v>
      </c>
      <c r="AE73" t="s">
        <v>206</v>
      </c>
    </row>
    <row r="74" spans="2:31" x14ac:dyDescent="0.25">
      <c r="B74" s="16" t="s">
        <v>43</v>
      </c>
      <c r="C74">
        <f>SUM(V95,V102)</f>
        <v>1972</v>
      </c>
      <c r="D74">
        <f>SUM(S102,S95)</f>
        <v>1906</v>
      </c>
      <c r="E74">
        <f t="shared" si="48"/>
        <v>66</v>
      </c>
      <c r="F74" s="112" t="str">
        <f t="shared" si="49"/>
        <v>96.7</v>
      </c>
      <c r="G74" s="100" t="b">
        <f>C74=K32</f>
        <v>1</v>
      </c>
      <c r="H74" s="100" t="b">
        <f t="shared" ref="H74:J74" si="52">D74=L32</f>
        <v>1</v>
      </c>
      <c r="I74" s="100" t="b">
        <f t="shared" si="52"/>
        <v>1</v>
      </c>
      <c r="J74" s="100" t="b">
        <f t="shared" si="52"/>
        <v>1</v>
      </c>
      <c r="Q74" s="16"/>
      <c r="R74" t="s">
        <v>49</v>
      </c>
      <c r="S74">
        <v>1835</v>
      </c>
      <c r="T74" s="100" t="b">
        <f t="shared" si="38"/>
        <v>1</v>
      </c>
      <c r="U74" t="s">
        <v>49</v>
      </c>
      <c r="V74">
        <v>2212</v>
      </c>
      <c r="W74" s="100" t="b">
        <f t="shared" si="40"/>
        <v>1</v>
      </c>
      <c r="X74">
        <f t="shared" si="41"/>
        <v>377</v>
      </c>
      <c r="Y74" s="100" t="b">
        <f t="shared" si="42"/>
        <v>1</v>
      </c>
      <c r="Z74">
        <f t="shared" si="43"/>
        <v>82.956600361663661</v>
      </c>
      <c r="AA74" s="102" t="b">
        <f t="shared" si="44"/>
        <v>1</v>
      </c>
      <c r="AE74" t="s">
        <v>207</v>
      </c>
    </row>
    <row r="75" spans="2:31" x14ac:dyDescent="0.25">
      <c r="B75" s="16" t="s">
        <v>47</v>
      </c>
      <c r="C75">
        <f>SUM(V100:V101)</f>
        <v>2735</v>
      </c>
      <c r="D75">
        <f>SUM(S100:S101)</f>
        <v>2323</v>
      </c>
      <c r="E75">
        <f t="shared" si="48"/>
        <v>412</v>
      </c>
      <c r="F75" s="112" t="str">
        <f t="shared" si="49"/>
        <v>84.9</v>
      </c>
      <c r="G75" s="100" t="b">
        <f>C75=K35</f>
        <v>1</v>
      </c>
      <c r="H75" s="100" t="b">
        <f t="shared" ref="H75:J75" si="53">D75=L35</f>
        <v>1</v>
      </c>
      <c r="I75" s="100" t="b">
        <f t="shared" si="53"/>
        <v>1</v>
      </c>
      <c r="J75" s="100" t="b">
        <f t="shared" si="53"/>
        <v>1</v>
      </c>
      <c r="Q75" s="21"/>
      <c r="R75" t="s">
        <v>48</v>
      </c>
      <c r="S75">
        <v>674</v>
      </c>
      <c r="T75" s="100" t="b">
        <f t="shared" si="38"/>
        <v>1</v>
      </c>
      <c r="U75" t="s">
        <v>48</v>
      </c>
      <c r="V75">
        <v>784</v>
      </c>
      <c r="W75" s="100" t="b">
        <f t="shared" si="40"/>
        <v>1</v>
      </c>
      <c r="X75">
        <f t="shared" si="41"/>
        <v>110</v>
      </c>
      <c r="Y75" s="100" t="b">
        <f t="shared" si="42"/>
        <v>1</v>
      </c>
      <c r="Z75">
        <f t="shared" si="43"/>
        <v>85.969387755102048</v>
      </c>
      <c r="AA75" s="102" t="b">
        <f t="shared" si="44"/>
        <v>1</v>
      </c>
      <c r="AE75" t="s">
        <v>208</v>
      </c>
    </row>
    <row r="76" spans="2:31" x14ac:dyDescent="0.25">
      <c r="B76" s="16" t="s">
        <v>50</v>
      </c>
      <c r="C76">
        <f>SUM(V105,V111,V98)</f>
        <v>2506</v>
      </c>
      <c r="D76">
        <f>SUM(S111,S105,S98)</f>
        <v>2426</v>
      </c>
      <c r="E76">
        <f t="shared" ref="E76:E77" si="54">C76-D76</f>
        <v>80</v>
      </c>
      <c r="F76" s="112" t="str">
        <f t="shared" ref="F76:F77" si="55">FIXED(D76/C76*100,1)</f>
        <v>96.8</v>
      </c>
      <c r="G76" s="100" t="b">
        <f>C76=K38</f>
        <v>1</v>
      </c>
      <c r="H76" s="100" t="b">
        <f t="shared" ref="H76:J76" si="56">D76=L38</f>
        <v>1</v>
      </c>
      <c r="I76" s="100" t="b">
        <f t="shared" si="56"/>
        <v>1</v>
      </c>
      <c r="J76" s="100" t="b">
        <f t="shared" si="56"/>
        <v>1</v>
      </c>
      <c r="Q76" s="21"/>
      <c r="R76" t="s">
        <v>44</v>
      </c>
      <c r="S76">
        <v>1286</v>
      </c>
      <c r="T76" s="100" t="b">
        <f t="shared" si="38"/>
        <v>1</v>
      </c>
      <c r="U76" t="s">
        <v>44</v>
      </c>
      <c r="V76">
        <v>1361</v>
      </c>
      <c r="W76" s="100" t="b">
        <f t="shared" si="40"/>
        <v>1</v>
      </c>
      <c r="X76">
        <f t="shared" si="41"/>
        <v>75</v>
      </c>
      <c r="Y76" s="100" t="b">
        <f t="shared" si="42"/>
        <v>1</v>
      </c>
      <c r="Z76">
        <f t="shared" si="43"/>
        <v>94.489346069066855</v>
      </c>
      <c r="AA76" s="102" t="b">
        <f t="shared" si="44"/>
        <v>1</v>
      </c>
      <c r="AB76" s="90"/>
      <c r="AE76" t="s">
        <v>209</v>
      </c>
    </row>
    <row r="77" spans="2:31" x14ac:dyDescent="0.25">
      <c r="B77" s="16" t="s">
        <v>53</v>
      </c>
      <c r="C77">
        <f>SUM(V112,V108,V106,V93,V103)</f>
        <v>3381</v>
      </c>
      <c r="D77">
        <f>SUM(S93,S112,S108,S106,S103)</f>
        <v>3221</v>
      </c>
      <c r="E77">
        <f t="shared" si="54"/>
        <v>160</v>
      </c>
      <c r="F77" s="112" t="str">
        <f t="shared" si="55"/>
        <v>95.3</v>
      </c>
      <c r="G77" s="100" t="b">
        <f>C77=K42</f>
        <v>1</v>
      </c>
      <c r="H77" s="100" t="b">
        <f t="shared" ref="H77:J77" si="57">D77=L42</f>
        <v>1</v>
      </c>
      <c r="I77" s="100" t="b">
        <f t="shared" si="57"/>
        <v>1</v>
      </c>
      <c r="J77" s="100" t="b">
        <f t="shared" si="57"/>
        <v>1</v>
      </c>
      <c r="Q77" s="16"/>
      <c r="R77" t="s">
        <v>58</v>
      </c>
      <c r="S77">
        <v>1002</v>
      </c>
      <c r="T77" s="100" t="b">
        <f t="shared" si="38"/>
        <v>1</v>
      </c>
      <c r="U77" t="s">
        <v>58</v>
      </c>
      <c r="V77">
        <v>1057</v>
      </c>
      <c r="W77" s="100" t="b">
        <f t="shared" si="40"/>
        <v>1</v>
      </c>
      <c r="X77">
        <f t="shared" si="41"/>
        <v>55</v>
      </c>
      <c r="Y77" s="100" t="b">
        <f t="shared" si="42"/>
        <v>1</v>
      </c>
      <c r="Z77">
        <f t="shared" si="43"/>
        <v>94.796594134342484</v>
      </c>
      <c r="AA77" s="102" t="b">
        <f t="shared" si="44"/>
        <v>1</v>
      </c>
      <c r="AE77" t="s">
        <v>210</v>
      </c>
    </row>
    <row r="78" spans="2:31" x14ac:dyDescent="0.25">
      <c r="Q78" s="21"/>
      <c r="R78" t="s">
        <v>40</v>
      </c>
      <c r="S78">
        <v>308</v>
      </c>
      <c r="T78" s="100" t="b">
        <f t="shared" si="38"/>
        <v>1</v>
      </c>
      <c r="U78" t="s">
        <v>40</v>
      </c>
      <c r="V78">
        <v>323</v>
      </c>
      <c r="W78" s="100" t="b">
        <f t="shared" si="40"/>
        <v>1</v>
      </c>
      <c r="X78">
        <f t="shared" si="41"/>
        <v>15</v>
      </c>
      <c r="Y78" s="100" t="b">
        <f t="shared" si="42"/>
        <v>1</v>
      </c>
      <c r="Z78">
        <f t="shared" si="43"/>
        <v>95.356037151702793</v>
      </c>
      <c r="AA78" s="102" t="b">
        <f t="shared" si="44"/>
        <v>1</v>
      </c>
      <c r="AE78" t="s">
        <v>211</v>
      </c>
    </row>
    <row r="79" spans="2:31" x14ac:dyDescent="0.25">
      <c r="Q79" s="21"/>
      <c r="R79" t="s">
        <v>46</v>
      </c>
      <c r="S79">
        <v>843</v>
      </c>
      <c r="T79" s="100" t="b">
        <f t="shared" si="38"/>
        <v>1</v>
      </c>
      <c r="U79" t="s">
        <v>46</v>
      </c>
      <c r="V79">
        <v>870</v>
      </c>
      <c r="W79" s="100" t="b">
        <f t="shared" si="40"/>
        <v>1</v>
      </c>
      <c r="X79">
        <f t="shared" si="41"/>
        <v>27</v>
      </c>
      <c r="Y79" s="100" t="b">
        <f t="shared" si="42"/>
        <v>1</v>
      </c>
      <c r="Z79">
        <f t="shared" si="43"/>
        <v>96.896551724137936</v>
      </c>
      <c r="AA79" s="102" t="b">
        <f t="shared" si="44"/>
        <v>1</v>
      </c>
      <c r="AE79" t="s">
        <v>212</v>
      </c>
    </row>
    <row r="80" spans="2:31" x14ac:dyDescent="0.25">
      <c r="Q80" s="16"/>
      <c r="R80" t="s">
        <v>56</v>
      </c>
      <c r="S80">
        <v>536</v>
      </c>
      <c r="T80" s="100" t="b">
        <f t="shared" si="38"/>
        <v>1</v>
      </c>
      <c r="U80" t="s">
        <v>56</v>
      </c>
      <c r="V80">
        <v>564</v>
      </c>
      <c r="W80" s="100" t="b">
        <f t="shared" si="40"/>
        <v>1</v>
      </c>
      <c r="X80">
        <f t="shared" si="41"/>
        <v>28</v>
      </c>
      <c r="Y80" s="100" t="b">
        <f t="shared" si="42"/>
        <v>1</v>
      </c>
      <c r="Z80">
        <f t="shared" si="43"/>
        <v>95.035460992907801</v>
      </c>
      <c r="AA80" s="102" t="b">
        <f t="shared" si="44"/>
        <v>1</v>
      </c>
      <c r="AE80" t="s">
        <v>213</v>
      </c>
    </row>
    <row r="81" spans="17:31" x14ac:dyDescent="0.25">
      <c r="Q81" s="21"/>
      <c r="R81" t="s">
        <v>147</v>
      </c>
      <c r="S81">
        <v>540</v>
      </c>
      <c r="T81" s="100" t="b">
        <f>S81=H27</f>
        <v>1</v>
      </c>
      <c r="U81" t="s">
        <v>147</v>
      </c>
      <c r="V81">
        <v>615</v>
      </c>
      <c r="W81" s="100" t="b">
        <f>V81=G27</f>
        <v>1</v>
      </c>
      <c r="X81">
        <f t="shared" si="41"/>
        <v>75</v>
      </c>
      <c r="Y81" s="100" t="b">
        <f>X81=I27</f>
        <v>1</v>
      </c>
      <c r="Z81">
        <f t="shared" si="43"/>
        <v>87.804878048780495</v>
      </c>
      <c r="AA81" s="102" t="b">
        <f>FIXED(Z81,1)=J27</f>
        <v>1</v>
      </c>
      <c r="AE81" t="s">
        <v>214</v>
      </c>
    </row>
    <row r="82" spans="17:31" x14ac:dyDescent="0.25">
      <c r="Q82" s="21"/>
      <c r="R82" t="s">
        <v>55</v>
      </c>
      <c r="S82">
        <v>384</v>
      </c>
      <c r="T82" s="100" t="b">
        <f t="shared" ref="T82:T87" si="58">VLOOKUP(U82,$B$13:$N$47,7,FALSE)=S82</f>
        <v>1</v>
      </c>
      <c r="U82" t="s">
        <v>55</v>
      </c>
      <c r="V82">
        <v>404</v>
      </c>
      <c r="W82" s="100" t="b">
        <f t="shared" si="40"/>
        <v>1</v>
      </c>
      <c r="X82">
        <f t="shared" si="41"/>
        <v>20</v>
      </c>
      <c r="Y82" s="100" t="b">
        <f t="shared" si="42"/>
        <v>1</v>
      </c>
      <c r="Z82">
        <f t="shared" si="43"/>
        <v>95.049504950495049</v>
      </c>
      <c r="AA82" s="102" t="b">
        <f t="shared" si="44"/>
        <v>1</v>
      </c>
      <c r="AE82" t="s">
        <v>215</v>
      </c>
    </row>
    <row r="83" spans="17:31" x14ac:dyDescent="0.25">
      <c r="Q83" s="21"/>
      <c r="R83" t="s">
        <v>33</v>
      </c>
      <c r="S83">
        <v>621</v>
      </c>
      <c r="T83" s="100" t="b">
        <f t="shared" si="58"/>
        <v>1</v>
      </c>
      <c r="U83" t="s">
        <v>33</v>
      </c>
      <c r="V83">
        <v>648</v>
      </c>
      <c r="W83" s="100" t="b">
        <f t="shared" si="40"/>
        <v>1</v>
      </c>
      <c r="X83">
        <f t="shared" si="41"/>
        <v>27</v>
      </c>
      <c r="Y83" s="100" t="b">
        <f t="shared" si="42"/>
        <v>1</v>
      </c>
      <c r="Z83">
        <f t="shared" si="43"/>
        <v>95.833333333333343</v>
      </c>
      <c r="AA83" s="102" t="b">
        <f t="shared" si="44"/>
        <v>1</v>
      </c>
      <c r="AE83" t="s">
        <v>216</v>
      </c>
    </row>
    <row r="84" spans="17:31" x14ac:dyDescent="0.25">
      <c r="Q84" s="21"/>
      <c r="R84" t="s">
        <v>41</v>
      </c>
      <c r="S84">
        <v>613</v>
      </c>
      <c r="T84" s="100" t="b">
        <f t="shared" si="58"/>
        <v>1</v>
      </c>
      <c r="U84" t="s">
        <v>41</v>
      </c>
      <c r="V84">
        <v>648</v>
      </c>
      <c r="W84" s="100" t="b">
        <f t="shared" si="40"/>
        <v>1</v>
      </c>
      <c r="X84">
        <f t="shared" si="41"/>
        <v>35</v>
      </c>
      <c r="Y84" s="100" t="b">
        <f t="shared" si="42"/>
        <v>1</v>
      </c>
      <c r="Z84">
        <f t="shared" si="43"/>
        <v>94.598765432098759</v>
      </c>
      <c r="AA84" s="102" t="b">
        <f t="shared" si="44"/>
        <v>1</v>
      </c>
      <c r="AE84" t="s">
        <v>217</v>
      </c>
    </row>
    <row r="85" spans="17:31" x14ac:dyDescent="0.25">
      <c r="Q85" s="21"/>
      <c r="R85" t="s">
        <v>52</v>
      </c>
      <c r="S85">
        <v>349</v>
      </c>
      <c r="T85" s="100" t="b">
        <f t="shared" si="58"/>
        <v>1</v>
      </c>
      <c r="U85" t="s">
        <v>52</v>
      </c>
      <c r="V85">
        <v>363</v>
      </c>
      <c r="W85" s="100" t="b">
        <f t="shared" si="40"/>
        <v>1</v>
      </c>
      <c r="X85">
        <f t="shared" si="41"/>
        <v>14</v>
      </c>
      <c r="Y85" s="100" t="b">
        <f t="shared" si="42"/>
        <v>1</v>
      </c>
      <c r="Z85">
        <f t="shared" si="43"/>
        <v>96.143250688705237</v>
      </c>
      <c r="AA85" s="102" t="b">
        <f t="shared" si="44"/>
        <v>1</v>
      </c>
      <c r="AE85" t="s">
        <v>218</v>
      </c>
    </row>
    <row r="86" spans="17:31" x14ac:dyDescent="0.25">
      <c r="R86" t="s">
        <v>54</v>
      </c>
      <c r="S86">
        <v>966</v>
      </c>
      <c r="T86" s="100" t="b">
        <f t="shared" si="58"/>
        <v>1</v>
      </c>
      <c r="U86" t="s">
        <v>54</v>
      </c>
      <c r="V86">
        <v>1020</v>
      </c>
      <c r="W86" s="100" t="b">
        <f t="shared" si="40"/>
        <v>1</v>
      </c>
      <c r="X86">
        <f t="shared" si="41"/>
        <v>54</v>
      </c>
      <c r="Y86" s="100" t="b">
        <f t="shared" si="42"/>
        <v>1</v>
      </c>
      <c r="Z86">
        <f t="shared" si="43"/>
        <v>94.705882352941174</v>
      </c>
      <c r="AA86" s="102" t="b">
        <f t="shared" si="44"/>
        <v>1</v>
      </c>
      <c r="AE86" t="s">
        <v>219</v>
      </c>
    </row>
    <row r="87" spans="17:31" x14ac:dyDescent="0.25">
      <c r="R87" t="s">
        <v>35</v>
      </c>
      <c r="S87">
        <v>552</v>
      </c>
      <c r="T87" s="100" t="b">
        <f t="shared" si="58"/>
        <v>1</v>
      </c>
      <c r="U87" t="s">
        <v>35</v>
      </c>
      <c r="V87">
        <v>571</v>
      </c>
      <c r="W87" s="100" t="b">
        <f t="shared" si="40"/>
        <v>1</v>
      </c>
      <c r="X87">
        <f t="shared" si="41"/>
        <v>19</v>
      </c>
      <c r="Y87" s="100" t="b">
        <f t="shared" si="42"/>
        <v>1</v>
      </c>
      <c r="Z87">
        <f t="shared" si="43"/>
        <v>96.672504378283705</v>
      </c>
      <c r="AA87" s="102" t="b">
        <f t="shared" si="44"/>
        <v>1</v>
      </c>
    </row>
    <row r="88" spans="17:31" x14ac:dyDescent="0.25">
      <c r="R88" s="22"/>
      <c r="S88" s="22"/>
      <c r="U88" s="24"/>
      <c r="V88" s="24"/>
      <c r="W88" s="24"/>
      <c r="X88" s="25"/>
      <c r="Y88" s="24"/>
      <c r="Z88" s="24"/>
      <c r="AA88" s="24"/>
      <c r="AE88" t="s">
        <v>220</v>
      </c>
    </row>
    <row r="89" spans="17:31" x14ac:dyDescent="0.25">
      <c r="R89" t="s">
        <v>21</v>
      </c>
      <c r="S89" s="105"/>
      <c r="T89" s="106"/>
      <c r="U89" s="107"/>
      <c r="V89" s="107"/>
      <c r="W89" s="107"/>
      <c r="X89" s="107"/>
      <c r="Y89" s="107"/>
      <c r="Z89" s="107"/>
      <c r="AA89" s="107"/>
    </row>
    <row r="90" spans="17:31" x14ac:dyDescent="0.25">
      <c r="R90" s="104"/>
      <c r="S90" s="104"/>
      <c r="T90" s="106"/>
      <c r="U90" s="108"/>
      <c r="V90" s="108"/>
      <c r="W90" s="108"/>
      <c r="X90" s="108"/>
      <c r="Y90" s="108"/>
      <c r="Z90" s="108"/>
      <c r="AA90" s="108"/>
      <c r="AE90" t="s">
        <v>221</v>
      </c>
    </row>
    <row r="91" spans="17:31" x14ac:dyDescent="0.25">
      <c r="R91" s="109" t="s">
        <v>483</v>
      </c>
      <c r="S91" s="110" t="s">
        <v>24</v>
      </c>
      <c r="T91" s="106"/>
      <c r="U91" t="s">
        <v>483</v>
      </c>
      <c r="V91" t="s">
        <v>23</v>
      </c>
      <c r="X91" t="s">
        <v>484</v>
      </c>
      <c r="Z91" t="s">
        <v>485</v>
      </c>
      <c r="AE91" t="s">
        <v>222</v>
      </c>
    </row>
    <row r="92" spans="17:31" x14ac:dyDescent="0.25">
      <c r="R92" s="109" t="s">
        <v>32</v>
      </c>
      <c r="S92" s="109">
        <v>380</v>
      </c>
      <c r="T92" s="111" t="b">
        <f>VLOOKUP(R92,$B$13:$N$47,11,FALSE)=S92</f>
        <v>1</v>
      </c>
      <c r="U92" t="s">
        <v>32</v>
      </c>
      <c r="V92">
        <v>391</v>
      </c>
      <c r="W92" s="100" t="b">
        <f>VLOOKUP(R92,$B$13:$N$47,10,FALSE)=V92</f>
        <v>1</v>
      </c>
      <c r="X92">
        <f>V92-S92</f>
        <v>11</v>
      </c>
      <c r="Y92" s="100" t="b">
        <f>VLOOKUP(R92,$B$13:$N$47,12,FALSE)=X92</f>
        <v>1</v>
      </c>
      <c r="Z92">
        <f>S92/V92*100</f>
        <v>97.186700767263417</v>
      </c>
      <c r="AA92" s="100" t="b">
        <f>VLOOKUP(R92,$B$14:$N$47,13,FALSE)=FIXED(Z92,1)</f>
        <v>1</v>
      </c>
      <c r="AE92" t="s">
        <v>223</v>
      </c>
    </row>
    <row r="93" spans="17:31" x14ac:dyDescent="0.25">
      <c r="R93" s="109" t="s">
        <v>57</v>
      </c>
      <c r="S93" s="109">
        <v>401</v>
      </c>
      <c r="T93" s="111" t="b">
        <f t="shared" ref="T93:T113" si="59">VLOOKUP(R93,$B$13:$N$47,11,FALSE)=S93</f>
        <v>1</v>
      </c>
      <c r="U93" t="s">
        <v>57</v>
      </c>
      <c r="V93">
        <v>418</v>
      </c>
      <c r="W93" s="100" t="b">
        <f t="shared" ref="W93:W113" si="60">VLOOKUP(R93,$B$13:$N$47,10,FALSE)=V93</f>
        <v>1</v>
      </c>
      <c r="X93">
        <f t="shared" ref="X93:X113" si="61">V93-S93</f>
        <v>17</v>
      </c>
      <c r="Y93" s="100" t="b">
        <f t="shared" ref="Y93:Y113" si="62">VLOOKUP(R93,$B$13:$N$47,12,FALSE)=X93</f>
        <v>1</v>
      </c>
      <c r="Z93">
        <f t="shared" ref="Z93:Z113" si="63">S93/V93*100</f>
        <v>95.933014354066984</v>
      </c>
      <c r="AA93" s="100" t="b">
        <f t="shared" ref="AA93:AA113" si="64">VLOOKUP(R93,$B$14:$N$47,13,FALSE)=FIXED(Z93,1)</f>
        <v>1</v>
      </c>
      <c r="AE93" t="s">
        <v>224</v>
      </c>
    </row>
    <row r="94" spans="17:31" x14ac:dyDescent="0.25">
      <c r="R94" s="109" t="s">
        <v>36</v>
      </c>
      <c r="S94" s="109">
        <v>839</v>
      </c>
      <c r="T94" s="111" t="b">
        <f t="shared" si="59"/>
        <v>1</v>
      </c>
      <c r="U94" t="s">
        <v>36</v>
      </c>
      <c r="V94">
        <v>852</v>
      </c>
      <c r="W94" s="100" t="b">
        <f t="shared" si="60"/>
        <v>1</v>
      </c>
      <c r="X94">
        <f t="shared" si="61"/>
        <v>13</v>
      </c>
      <c r="Y94" s="100" t="b">
        <f t="shared" si="62"/>
        <v>1</v>
      </c>
      <c r="Z94">
        <f t="shared" si="63"/>
        <v>98.474178403755857</v>
      </c>
      <c r="AA94" s="100" t="b">
        <f t="shared" si="64"/>
        <v>1</v>
      </c>
      <c r="AE94" t="s">
        <v>225</v>
      </c>
    </row>
    <row r="95" spans="17:31" x14ac:dyDescent="0.25">
      <c r="R95" s="109" t="s">
        <v>45</v>
      </c>
      <c r="S95" s="109">
        <v>718</v>
      </c>
      <c r="T95" s="111" t="b">
        <f t="shared" si="59"/>
        <v>1</v>
      </c>
      <c r="U95" t="s">
        <v>45</v>
      </c>
      <c r="V95">
        <v>742</v>
      </c>
      <c r="W95" s="100" t="b">
        <f t="shared" si="60"/>
        <v>1</v>
      </c>
      <c r="X95">
        <f t="shared" si="61"/>
        <v>24</v>
      </c>
      <c r="Y95" s="100" t="b">
        <f t="shared" si="62"/>
        <v>1</v>
      </c>
      <c r="Z95">
        <f t="shared" si="63"/>
        <v>96.7654986522911</v>
      </c>
      <c r="AA95" s="100" t="b">
        <f t="shared" si="64"/>
        <v>1</v>
      </c>
      <c r="AE95" t="s">
        <v>226</v>
      </c>
    </row>
    <row r="96" spans="17:31" x14ac:dyDescent="0.25">
      <c r="R96" s="109" t="s">
        <v>37</v>
      </c>
      <c r="S96" s="109">
        <v>767</v>
      </c>
      <c r="T96" s="111" t="b">
        <f t="shared" si="59"/>
        <v>1</v>
      </c>
      <c r="U96" t="s">
        <v>37</v>
      </c>
      <c r="V96">
        <v>786</v>
      </c>
      <c r="W96" s="100" t="b">
        <f t="shared" si="60"/>
        <v>1</v>
      </c>
      <c r="X96">
        <f t="shared" si="61"/>
        <v>19</v>
      </c>
      <c r="Y96" s="100" t="b">
        <f t="shared" si="62"/>
        <v>1</v>
      </c>
      <c r="Z96">
        <f t="shared" si="63"/>
        <v>97.582697201017808</v>
      </c>
      <c r="AA96" s="100" t="b">
        <f t="shared" si="64"/>
        <v>1</v>
      </c>
      <c r="AE96" t="s">
        <v>227</v>
      </c>
    </row>
    <row r="97" spans="18:31" x14ac:dyDescent="0.25">
      <c r="R97" s="109" t="s">
        <v>42</v>
      </c>
      <c r="S97" s="109">
        <v>929</v>
      </c>
      <c r="T97" s="111" t="b">
        <f t="shared" si="59"/>
        <v>1</v>
      </c>
      <c r="U97" t="s">
        <v>42</v>
      </c>
      <c r="V97">
        <v>975</v>
      </c>
      <c r="W97" s="100" t="b">
        <f t="shared" si="60"/>
        <v>1</v>
      </c>
      <c r="X97">
        <f t="shared" si="61"/>
        <v>46</v>
      </c>
      <c r="Y97" s="100" t="b">
        <f t="shared" si="62"/>
        <v>1</v>
      </c>
      <c r="Z97">
        <f t="shared" si="63"/>
        <v>95.282051282051285</v>
      </c>
      <c r="AA97" s="100" t="b">
        <f t="shared" si="64"/>
        <v>1</v>
      </c>
      <c r="AE97" t="s">
        <v>228</v>
      </c>
    </row>
    <row r="98" spans="18:31" x14ac:dyDescent="0.25">
      <c r="R98" s="109" t="s">
        <v>51</v>
      </c>
      <c r="S98" s="109">
        <v>1322</v>
      </c>
      <c r="T98" s="111" t="b">
        <f t="shared" si="59"/>
        <v>1</v>
      </c>
      <c r="U98" t="s">
        <v>51</v>
      </c>
      <c r="V98">
        <v>1382</v>
      </c>
      <c r="W98" s="100" t="b">
        <f t="shared" si="60"/>
        <v>1</v>
      </c>
      <c r="X98">
        <f t="shared" si="61"/>
        <v>60</v>
      </c>
      <c r="Y98" s="100" t="b">
        <f t="shared" si="62"/>
        <v>1</v>
      </c>
      <c r="Z98">
        <f t="shared" si="63"/>
        <v>95.65846599131693</v>
      </c>
      <c r="AA98" s="100" t="b">
        <f t="shared" si="64"/>
        <v>1</v>
      </c>
      <c r="AE98" t="s">
        <v>225</v>
      </c>
    </row>
    <row r="99" spans="18:31" x14ac:dyDescent="0.25">
      <c r="R99" s="109" t="s">
        <v>34</v>
      </c>
      <c r="S99" s="109">
        <v>542</v>
      </c>
      <c r="T99" s="111" t="b">
        <f t="shared" si="59"/>
        <v>1</v>
      </c>
      <c r="U99" t="s">
        <v>34</v>
      </c>
      <c r="V99">
        <v>552</v>
      </c>
      <c r="W99" s="100" t="b">
        <f t="shared" si="60"/>
        <v>1</v>
      </c>
      <c r="X99">
        <f t="shared" si="61"/>
        <v>10</v>
      </c>
      <c r="Y99" s="100" t="b">
        <f t="shared" si="62"/>
        <v>1</v>
      </c>
      <c r="Z99">
        <f t="shared" si="63"/>
        <v>98.188405797101453</v>
      </c>
      <c r="AA99" s="100" t="b">
        <f t="shared" si="64"/>
        <v>1</v>
      </c>
      <c r="AE99" t="s">
        <v>225</v>
      </c>
    </row>
    <row r="100" spans="18:31" x14ac:dyDescent="0.25">
      <c r="R100" s="109" t="s">
        <v>49</v>
      </c>
      <c r="S100" s="109">
        <v>1695</v>
      </c>
      <c r="T100" s="111" t="b">
        <f t="shared" si="59"/>
        <v>1</v>
      </c>
      <c r="U100" t="s">
        <v>49</v>
      </c>
      <c r="V100">
        <v>2013</v>
      </c>
      <c r="W100" s="100" t="b">
        <f t="shared" si="60"/>
        <v>1</v>
      </c>
      <c r="X100">
        <f t="shared" si="61"/>
        <v>318</v>
      </c>
      <c r="Y100" s="100" t="b">
        <f t="shared" si="62"/>
        <v>1</v>
      </c>
      <c r="Z100">
        <f t="shared" si="63"/>
        <v>84.2026825633383</v>
      </c>
      <c r="AA100" s="100" t="b">
        <f t="shared" si="64"/>
        <v>1</v>
      </c>
      <c r="AB100" s="25"/>
      <c r="AE100" t="s">
        <v>155</v>
      </c>
    </row>
    <row r="101" spans="18:31" x14ac:dyDescent="0.25">
      <c r="R101" s="109" t="s">
        <v>48</v>
      </c>
      <c r="S101" s="109">
        <v>628</v>
      </c>
      <c r="T101" s="111" t="b">
        <f t="shared" si="59"/>
        <v>1</v>
      </c>
      <c r="U101" t="s">
        <v>48</v>
      </c>
      <c r="V101">
        <v>722</v>
      </c>
      <c r="W101" s="100" t="b">
        <f t="shared" si="60"/>
        <v>1</v>
      </c>
      <c r="X101">
        <f t="shared" si="61"/>
        <v>94</v>
      </c>
      <c r="Y101" s="100" t="b">
        <f t="shared" si="62"/>
        <v>1</v>
      </c>
      <c r="Z101">
        <f t="shared" si="63"/>
        <v>86.980609418282555</v>
      </c>
      <c r="AA101" s="100" t="b">
        <f t="shared" si="64"/>
        <v>1</v>
      </c>
      <c r="AB101" s="20"/>
      <c r="AE101" t="s">
        <v>229</v>
      </c>
    </row>
    <row r="102" spans="18:31" x14ac:dyDescent="0.25">
      <c r="R102" s="109" t="s">
        <v>44</v>
      </c>
      <c r="S102" s="109">
        <v>1188</v>
      </c>
      <c r="T102" s="111" t="b">
        <f t="shared" si="59"/>
        <v>1</v>
      </c>
      <c r="U102" t="s">
        <v>44</v>
      </c>
      <c r="V102">
        <v>1230</v>
      </c>
      <c r="W102" s="100" t="b">
        <f t="shared" si="60"/>
        <v>1</v>
      </c>
      <c r="X102">
        <f t="shared" si="61"/>
        <v>42</v>
      </c>
      <c r="Y102" s="100" t="b">
        <f t="shared" si="62"/>
        <v>1</v>
      </c>
      <c r="Z102">
        <f t="shared" si="63"/>
        <v>96.58536585365853</v>
      </c>
      <c r="AA102" s="100" t="b">
        <f t="shared" si="64"/>
        <v>1</v>
      </c>
      <c r="AB102" s="25"/>
      <c r="AE102" t="s">
        <v>230</v>
      </c>
    </row>
    <row r="103" spans="18:31" x14ac:dyDescent="0.25">
      <c r="R103" s="109" t="s">
        <v>58</v>
      </c>
      <c r="S103" s="109">
        <v>893</v>
      </c>
      <c r="T103" s="111" t="b">
        <f t="shared" si="59"/>
        <v>1</v>
      </c>
      <c r="U103" t="s">
        <v>58</v>
      </c>
      <c r="V103">
        <v>955</v>
      </c>
      <c r="W103" s="100" t="b">
        <f t="shared" si="60"/>
        <v>1</v>
      </c>
      <c r="X103">
        <f t="shared" si="61"/>
        <v>62</v>
      </c>
      <c r="Y103" s="100" t="b">
        <f t="shared" si="62"/>
        <v>1</v>
      </c>
      <c r="Z103">
        <f t="shared" si="63"/>
        <v>93.507853403141354</v>
      </c>
      <c r="AA103" s="100" t="b">
        <f t="shared" si="64"/>
        <v>1</v>
      </c>
      <c r="AB103" s="25"/>
      <c r="AE103" t="s">
        <v>231</v>
      </c>
    </row>
    <row r="104" spans="18:31" x14ac:dyDescent="0.25">
      <c r="R104" s="109" t="s">
        <v>40</v>
      </c>
      <c r="S104" s="109">
        <v>293</v>
      </c>
      <c r="T104" s="111" t="b">
        <f t="shared" si="59"/>
        <v>1</v>
      </c>
      <c r="U104" t="s">
        <v>40</v>
      </c>
      <c r="V104">
        <v>301</v>
      </c>
      <c r="W104" s="100" t="b">
        <f t="shared" si="60"/>
        <v>1</v>
      </c>
      <c r="X104">
        <f t="shared" si="61"/>
        <v>8</v>
      </c>
      <c r="Y104" s="100" t="b">
        <f t="shared" si="62"/>
        <v>1</v>
      </c>
      <c r="Z104">
        <f t="shared" si="63"/>
        <v>97.342192691029908</v>
      </c>
      <c r="AA104" s="100" t="b">
        <f t="shared" si="64"/>
        <v>1</v>
      </c>
      <c r="AB104" s="20"/>
    </row>
    <row r="105" spans="18:31" x14ac:dyDescent="0.25">
      <c r="R105" s="109" t="s">
        <v>46</v>
      </c>
      <c r="S105" s="109">
        <v>746</v>
      </c>
      <c r="T105" s="111" t="b">
        <f t="shared" si="59"/>
        <v>1</v>
      </c>
      <c r="U105" t="s">
        <v>46</v>
      </c>
      <c r="V105">
        <v>759</v>
      </c>
      <c r="W105" s="100" t="b">
        <f t="shared" si="60"/>
        <v>1</v>
      </c>
      <c r="X105">
        <f t="shared" si="61"/>
        <v>13</v>
      </c>
      <c r="Y105" s="100" t="b">
        <f t="shared" si="62"/>
        <v>1</v>
      </c>
      <c r="Z105">
        <f t="shared" si="63"/>
        <v>98.287220026350468</v>
      </c>
      <c r="AA105" s="100" t="b">
        <f t="shared" si="64"/>
        <v>1</v>
      </c>
      <c r="AB105" s="25"/>
      <c r="AE105">
        <f>--38074</f>
        <v>38074</v>
      </c>
    </row>
    <row r="106" spans="18:31" x14ac:dyDescent="0.25">
      <c r="R106" s="109" t="s">
        <v>56</v>
      </c>
      <c r="S106" s="109">
        <v>542</v>
      </c>
      <c r="T106" s="111" t="b">
        <f t="shared" si="59"/>
        <v>1</v>
      </c>
      <c r="U106" t="s">
        <v>56</v>
      </c>
      <c r="V106">
        <v>559</v>
      </c>
      <c r="W106" s="100" t="b">
        <f t="shared" si="60"/>
        <v>1</v>
      </c>
      <c r="X106">
        <f t="shared" si="61"/>
        <v>17</v>
      </c>
      <c r="Y106" s="100" t="b">
        <f t="shared" si="62"/>
        <v>1</v>
      </c>
      <c r="Z106">
        <f t="shared" si="63"/>
        <v>96.958855098389989</v>
      </c>
      <c r="AA106" s="100" t="b">
        <f t="shared" si="64"/>
        <v>1</v>
      </c>
      <c r="AB106" s="25"/>
      <c r="AE106" t="s">
        <v>232</v>
      </c>
    </row>
    <row r="107" spans="18:31" x14ac:dyDescent="0.25">
      <c r="R107" s="109" t="s">
        <v>147</v>
      </c>
      <c r="S107" s="109">
        <v>510</v>
      </c>
      <c r="T107" s="111" t="b">
        <f>S107=L27</f>
        <v>1</v>
      </c>
      <c r="U107" t="s">
        <v>147</v>
      </c>
      <c r="V107">
        <v>554</v>
      </c>
      <c r="W107" s="100" t="b">
        <f>V107=K27</f>
        <v>1</v>
      </c>
      <c r="X107">
        <f t="shared" si="61"/>
        <v>44</v>
      </c>
      <c r="Y107" s="100" t="b">
        <f>X107=M27</f>
        <v>1</v>
      </c>
      <c r="Z107">
        <f t="shared" si="63"/>
        <v>92.057761732851986</v>
      </c>
      <c r="AA107" s="100" t="b">
        <f>FIXED(Z107,1)=N27</f>
        <v>1</v>
      </c>
      <c r="AB107" s="20"/>
      <c r="AE107" t="s">
        <v>233</v>
      </c>
    </row>
    <row r="108" spans="18:31" x14ac:dyDescent="0.25">
      <c r="R108" s="109" t="s">
        <v>55</v>
      </c>
      <c r="S108" s="109">
        <v>374</v>
      </c>
      <c r="T108" s="111" t="b">
        <f t="shared" si="59"/>
        <v>1</v>
      </c>
      <c r="U108" t="s">
        <v>55</v>
      </c>
      <c r="V108">
        <v>392</v>
      </c>
      <c r="W108" s="100" t="b">
        <f t="shared" si="60"/>
        <v>1</v>
      </c>
      <c r="X108">
        <f t="shared" si="61"/>
        <v>18</v>
      </c>
      <c r="Y108" s="100" t="b">
        <f t="shared" si="62"/>
        <v>1</v>
      </c>
      <c r="Z108">
        <f t="shared" si="63"/>
        <v>95.408163265306129</v>
      </c>
      <c r="AA108" s="100" t="b">
        <f t="shared" si="64"/>
        <v>1</v>
      </c>
      <c r="AB108" s="25"/>
      <c r="AE108" t="s">
        <v>234</v>
      </c>
    </row>
    <row r="109" spans="18:31" x14ac:dyDescent="0.25">
      <c r="R109" s="109" t="s">
        <v>33</v>
      </c>
      <c r="S109" s="109">
        <v>560</v>
      </c>
      <c r="T109" s="111" t="b">
        <f t="shared" si="59"/>
        <v>1</v>
      </c>
      <c r="U109" t="s">
        <v>33</v>
      </c>
      <c r="V109">
        <v>577</v>
      </c>
      <c r="W109" s="100" t="b">
        <f t="shared" si="60"/>
        <v>1</v>
      </c>
      <c r="X109">
        <f t="shared" si="61"/>
        <v>17</v>
      </c>
      <c r="Y109" s="100" t="b">
        <f t="shared" si="62"/>
        <v>1</v>
      </c>
      <c r="Z109">
        <f t="shared" si="63"/>
        <v>97.053726169844026</v>
      </c>
      <c r="AA109" s="100" t="b">
        <f t="shared" si="64"/>
        <v>1</v>
      </c>
      <c r="AB109" s="25"/>
      <c r="AE109" t="s">
        <v>235</v>
      </c>
    </row>
    <row r="110" spans="18:31" x14ac:dyDescent="0.25">
      <c r="R110" s="109" t="s">
        <v>41</v>
      </c>
      <c r="S110" s="109">
        <v>527</v>
      </c>
      <c r="T110" s="111" t="b">
        <f t="shared" si="59"/>
        <v>1</v>
      </c>
      <c r="U110" t="s">
        <v>41</v>
      </c>
      <c r="V110">
        <v>553</v>
      </c>
      <c r="W110" s="100" t="b">
        <f t="shared" si="60"/>
        <v>1</v>
      </c>
      <c r="X110">
        <f t="shared" si="61"/>
        <v>26</v>
      </c>
      <c r="Y110" s="100" t="b">
        <f t="shared" si="62"/>
        <v>1</v>
      </c>
      <c r="Z110">
        <f t="shared" si="63"/>
        <v>95.298372513562384</v>
      </c>
      <c r="AA110" s="100" t="b">
        <f t="shared" si="64"/>
        <v>1</v>
      </c>
      <c r="AB110" s="25"/>
      <c r="AE110" t="s">
        <v>236</v>
      </c>
    </row>
    <row r="111" spans="18:31" x14ac:dyDescent="0.25">
      <c r="R111" s="109" t="s">
        <v>52</v>
      </c>
      <c r="S111" s="109">
        <v>358</v>
      </c>
      <c r="T111" s="111" t="b">
        <f t="shared" si="59"/>
        <v>1</v>
      </c>
      <c r="U111" t="s">
        <v>52</v>
      </c>
      <c r="V111">
        <v>365</v>
      </c>
      <c r="W111" s="100" t="b">
        <f t="shared" si="60"/>
        <v>1</v>
      </c>
      <c r="X111">
        <f t="shared" si="61"/>
        <v>7</v>
      </c>
      <c r="Y111" s="100" t="b">
        <f t="shared" si="62"/>
        <v>1</v>
      </c>
      <c r="Z111">
        <f t="shared" si="63"/>
        <v>98.082191780821915</v>
      </c>
      <c r="AA111" s="100" t="b">
        <f t="shared" si="64"/>
        <v>1</v>
      </c>
      <c r="AB111" s="25"/>
      <c r="AE111" t="s">
        <v>237</v>
      </c>
    </row>
    <row r="112" spans="18:31" x14ac:dyDescent="0.25">
      <c r="R112" s="109" t="s">
        <v>54</v>
      </c>
      <c r="S112" s="109">
        <v>1011</v>
      </c>
      <c r="T112" s="111" t="b">
        <f t="shared" si="59"/>
        <v>1</v>
      </c>
      <c r="U112" t="s">
        <v>54</v>
      </c>
      <c r="V112">
        <v>1057</v>
      </c>
      <c r="W112" s="100" t="b">
        <f t="shared" si="60"/>
        <v>1</v>
      </c>
      <c r="X112">
        <f t="shared" si="61"/>
        <v>46</v>
      </c>
      <c r="Y112" s="100" t="b">
        <f t="shared" si="62"/>
        <v>1</v>
      </c>
      <c r="Z112">
        <f t="shared" si="63"/>
        <v>95.648060548722796</v>
      </c>
      <c r="AA112" s="100" t="b">
        <f t="shared" si="64"/>
        <v>1</v>
      </c>
      <c r="AB112" s="25"/>
      <c r="AE112" t="s">
        <v>238</v>
      </c>
    </row>
    <row r="113" spans="18:31" x14ac:dyDescent="0.25">
      <c r="R113" s="109" t="s">
        <v>35</v>
      </c>
      <c r="S113" s="109">
        <v>509</v>
      </c>
      <c r="T113" s="111" t="b">
        <f t="shared" si="59"/>
        <v>1</v>
      </c>
      <c r="U113" t="s">
        <v>35</v>
      </c>
      <c r="V113">
        <v>531</v>
      </c>
      <c r="W113" s="100" t="b">
        <f t="shared" si="60"/>
        <v>1</v>
      </c>
      <c r="X113">
        <f t="shared" si="61"/>
        <v>22</v>
      </c>
      <c r="Y113" s="100" t="b">
        <f t="shared" si="62"/>
        <v>1</v>
      </c>
      <c r="Z113">
        <f t="shared" si="63"/>
        <v>95.856873822975516</v>
      </c>
      <c r="AA113" s="100" t="b">
        <f t="shared" si="64"/>
        <v>1</v>
      </c>
      <c r="AE113" t="s">
        <v>239</v>
      </c>
    </row>
    <row r="114" spans="18:31" x14ac:dyDescent="0.25"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E114" t="s">
        <v>240</v>
      </c>
    </row>
    <row r="115" spans="18:31" x14ac:dyDescent="0.25"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E115" t="s">
        <v>232</v>
      </c>
    </row>
    <row r="116" spans="18:31" x14ac:dyDescent="0.25"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8:31" x14ac:dyDescent="0.25">
      <c r="AE117" t="s">
        <v>241</v>
      </c>
    </row>
    <row r="119" spans="18:31" x14ac:dyDescent="0.25">
      <c r="AE119" t="s">
        <v>242</v>
      </c>
    </row>
    <row r="121" spans="18:31" x14ac:dyDescent="0.25">
      <c r="AE121" t="s">
        <v>243</v>
      </c>
    </row>
    <row r="122" spans="18:31" x14ac:dyDescent="0.25">
      <c r="AE122" t="s">
        <v>244</v>
      </c>
    </row>
    <row r="123" spans="18:31" x14ac:dyDescent="0.25">
      <c r="AE123" t="s">
        <v>245</v>
      </c>
    </row>
    <row r="124" spans="18:31" x14ac:dyDescent="0.25">
      <c r="AE124" t="s">
        <v>246</v>
      </c>
    </row>
    <row r="125" spans="18:31" x14ac:dyDescent="0.25">
      <c r="AE125" t="s">
        <v>247</v>
      </c>
    </row>
    <row r="126" spans="18:31" x14ac:dyDescent="0.25">
      <c r="AE126" t="s">
        <v>248</v>
      </c>
    </row>
    <row r="127" spans="18:31" x14ac:dyDescent="0.25">
      <c r="AE127" t="s">
        <v>240</v>
      </c>
    </row>
    <row r="128" spans="18:31" x14ac:dyDescent="0.25">
      <c r="AE128" t="s">
        <v>249</v>
      </c>
    </row>
    <row r="129" spans="18:31" x14ac:dyDescent="0.25"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E129" t="s">
        <v>250</v>
      </c>
    </row>
    <row r="130" spans="18:31" x14ac:dyDescent="0.25"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E130" t="s">
        <v>251</v>
      </c>
    </row>
    <row r="131" spans="18:31" x14ac:dyDescent="0.25"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8:31" x14ac:dyDescent="0.25"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E132" t="s">
        <v>252</v>
      </c>
    </row>
    <row r="133" spans="18:31" x14ac:dyDescent="0.25"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E133" t="s">
        <v>253</v>
      </c>
    </row>
    <row r="134" spans="18:31" x14ac:dyDescent="0.25"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8:31" x14ac:dyDescent="0.25"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E135" t="s">
        <v>254</v>
      </c>
    </row>
    <row r="136" spans="18:31" x14ac:dyDescent="0.25"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E136" t="s">
        <v>255</v>
      </c>
    </row>
    <row r="137" spans="18:31" x14ac:dyDescent="0.25"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E137" t="s">
        <v>256</v>
      </c>
    </row>
    <row r="138" spans="18:31" x14ac:dyDescent="0.25"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E138" t="s">
        <v>257</v>
      </c>
    </row>
    <row r="139" spans="18:31" x14ac:dyDescent="0.25"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8:31" x14ac:dyDescent="0.25"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E140" t="s">
        <v>254</v>
      </c>
    </row>
    <row r="141" spans="18:31" x14ac:dyDescent="0.25"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E141" t="s">
        <v>258</v>
      </c>
    </row>
    <row r="142" spans="18:31" x14ac:dyDescent="0.25"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E142" t="s">
        <v>256</v>
      </c>
    </row>
    <row r="143" spans="18:31" x14ac:dyDescent="0.25"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E143" t="s">
        <v>259</v>
      </c>
    </row>
    <row r="144" spans="18:31" x14ac:dyDescent="0.25"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8:31" x14ac:dyDescent="0.25"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E145" t="s">
        <v>254</v>
      </c>
    </row>
    <row r="146" spans="18:31" x14ac:dyDescent="0.25"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E146" t="s">
        <v>260</v>
      </c>
    </row>
    <row r="147" spans="18:31" x14ac:dyDescent="0.25"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E147" t="s">
        <v>256</v>
      </c>
    </row>
    <row r="148" spans="18:31" x14ac:dyDescent="0.25"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8:31" x14ac:dyDescent="0.25"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E149" t="s">
        <v>261</v>
      </c>
    </row>
    <row r="150" spans="18:31" x14ac:dyDescent="0.25"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E150" t="s">
        <v>262</v>
      </c>
    </row>
    <row r="151" spans="18:31" x14ac:dyDescent="0.25"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E151" t="s">
        <v>263</v>
      </c>
    </row>
    <row r="152" spans="18:31" x14ac:dyDescent="0.25"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8:31" x14ac:dyDescent="0.25"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E153" t="s">
        <v>264</v>
      </c>
    </row>
    <row r="154" spans="18:31" x14ac:dyDescent="0.25"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E154" t="s">
        <v>262</v>
      </c>
    </row>
    <row r="155" spans="18:31" x14ac:dyDescent="0.25"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E155" t="s">
        <v>265</v>
      </c>
    </row>
    <row r="156" spans="18:31" x14ac:dyDescent="0.25"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E156" t="s">
        <v>225</v>
      </c>
    </row>
    <row r="157" spans="18:31" x14ac:dyDescent="0.25"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E157" t="s">
        <v>266</v>
      </c>
    </row>
    <row r="158" spans="18:31" x14ac:dyDescent="0.25"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E158" t="s">
        <v>267</v>
      </c>
    </row>
    <row r="159" spans="18:31" x14ac:dyDescent="0.25"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E159" t="s">
        <v>268</v>
      </c>
    </row>
    <row r="160" spans="18:31" x14ac:dyDescent="0.25"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E160" t="s">
        <v>267</v>
      </c>
    </row>
    <row r="161" spans="18:31" x14ac:dyDescent="0.25"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E161" t="s">
        <v>269</v>
      </c>
    </row>
    <row r="162" spans="18:31" x14ac:dyDescent="0.25"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E162" t="s">
        <v>267</v>
      </c>
    </row>
    <row r="163" spans="18:31" x14ac:dyDescent="0.25"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E163" t="s">
        <v>270</v>
      </c>
    </row>
    <row r="164" spans="18:31" x14ac:dyDescent="0.25"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E164" t="s">
        <v>267</v>
      </c>
    </row>
    <row r="165" spans="18:31" x14ac:dyDescent="0.25"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E165" t="s">
        <v>271</v>
      </c>
    </row>
    <row r="166" spans="18:31" x14ac:dyDescent="0.25"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E166" t="s">
        <v>267</v>
      </c>
    </row>
    <row r="167" spans="18:31" x14ac:dyDescent="0.25"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E167" t="s">
        <v>272</v>
      </c>
    </row>
    <row r="168" spans="18:31" x14ac:dyDescent="0.25"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E168" t="s">
        <v>267</v>
      </c>
    </row>
    <row r="169" spans="18:31" x14ac:dyDescent="0.25"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E169" t="s">
        <v>273</v>
      </c>
    </row>
    <row r="170" spans="18:31" x14ac:dyDescent="0.25"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E170" t="s">
        <v>267</v>
      </c>
    </row>
    <row r="171" spans="18:31" x14ac:dyDescent="0.25"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E171" t="s">
        <v>274</v>
      </c>
    </row>
    <row r="172" spans="18:31" x14ac:dyDescent="0.25"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E172" t="s">
        <v>267</v>
      </c>
    </row>
    <row r="173" spans="18:31" x14ac:dyDescent="0.25"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E173" t="s">
        <v>275</v>
      </c>
    </row>
    <row r="174" spans="18:31" x14ac:dyDescent="0.25">
      <c r="AE174" t="s">
        <v>267</v>
      </c>
    </row>
    <row r="175" spans="18:31" x14ac:dyDescent="0.25">
      <c r="AE175" t="s">
        <v>276</v>
      </c>
    </row>
    <row r="176" spans="18:31" x14ac:dyDescent="0.25">
      <c r="AE176" t="s">
        <v>267</v>
      </c>
    </row>
    <row r="177" spans="31:31" x14ac:dyDescent="0.25">
      <c r="AE177" t="s">
        <v>277</v>
      </c>
    </row>
    <row r="178" spans="31:31" x14ac:dyDescent="0.25">
      <c r="AE178" t="s">
        <v>225</v>
      </c>
    </row>
    <row r="181" spans="31:31" x14ac:dyDescent="0.25">
      <c r="AE181" t="s">
        <v>278</v>
      </c>
    </row>
    <row r="183" spans="31:31" x14ac:dyDescent="0.25">
      <c r="AE183" t="s">
        <v>279</v>
      </c>
    </row>
    <row r="184" spans="31:31" x14ac:dyDescent="0.25">
      <c r="AE184" t="s">
        <v>280</v>
      </c>
    </row>
    <row r="185" spans="31:31" x14ac:dyDescent="0.25">
      <c r="AE185" t="s">
        <v>281</v>
      </c>
    </row>
    <row r="186" spans="31:31" x14ac:dyDescent="0.25">
      <c r="AE186" t="s">
        <v>282</v>
      </c>
    </row>
    <row r="187" spans="31:31" x14ac:dyDescent="0.25">
      <c r="AE187" t="s">
        <v>283</v>
      </c>
    </row>
    <row r="188" spans="31:31" x14ac:dyDescent="0.25">
      <c r="AE188" t="s">
        <v>284</v>
      </c>
    </row>
    <row r="189" spans="31:31" x14ac:dyDescent="0.25">
      <c r="AE189" t="s">
        <v>285</v>
      </c>
    </row>
    <row r="190" spans="31:31" x14ac:dyDescent="0.25">
      <c r="AE190" t="s">
        <v>286</v>
      </c>
    </row>
    <row r="191" spans="31:31" x14ac:dyDescent="0.25">
      <c r="AE191" t="s">
        <v>287</v>
      </c>
    </row>
    <row r="192" spans="31:31" x14ac:dyDescent="0.25">
      <c r="AE192" t="s">
        <v>288</v>
      </c>
    </row>
    <row r="193" spans="31:31" x14ac:dyDescent="0.25">
      <c r="AE193" t="s">
        <v>289</v>
      </c>
    </row>
    <row r="194" spans="31:31" x14ac:dyDescent="0.25">
      <c r="AE194" t="s">
        <v>290</v>
      </c>
    </row>
    <row r="195" spans="31:31" x14ac:dyDescent="0.25">
      <c r="AE195" t="s">
        <v>291</v>
      </c>
    </row>
    <row r="196" spans="31:31" x14ac:dyDescent="0.25">
      <c r="AE196" t="s">
        <v>240</v>
      </c>
    </row>
    <row r="197" spans="31:31" x14ac:dyDescent="0.25">
      <c r="AE197" t="s">
        <v>292</v>
      </c>
    </row>
    <row r="198" spans="31:31" x14ac:dyDescent="0.25">
      <c r="AE198" t="s">
        <v>250</v>
      </c>
    </row>
    <row r="199" spans="31:31" x14ac:dyDescent="0.25">
      <c r="AE199" t="s">
        <v>251</v>
      </c>
    </row>
    <row r="201" spans="31:31" x14ac:dyDescent="0.25">
      <c r="AE201" t="s">
        <v>252</v>
      </c>
    </row>
    <row r="202" spans="31:31" x14ac:dyDescent="0.25">
      <c r="AE202" t="s">
        <v>253</v>
      </c>
    </row>
    <row r="204" spans="31:31" x14ac:dyDescent="0.25">
      <c r="AE204" t="s">
        <v>254</v>
      </c>
    </row>
    <row r="206" spans="31:31" x14ac:dyDescent="0.25">
      <c r="AE206" t="s">
        <v>293</v>
      </c>
    </row>
    <row r="208" spans="31:31" x14ac:dyDescent="0.25">
      <c r="AE208" t="s">
        <v>256</v>
      </c>
    </row>
    <row r="210" spans="31:31" x14ac:dyDescent="0.25">
      <c r="AE210" t="s">
        <v>294</v>
      </c>
    </row>
    <row r="211" spans="31:31" x14ac:dyDescent="0.25">
      <c r="AE211" t="s">
        <v>295</v>
      </c>
    </row>
    <row r="212" spans="31:31" x14ac:dyDescent="0.25">
      <c r="AE212" t="s">
        <v>296</v>
      </c>
    </row>
    <row r="213" spans="31:31" x14ac:dyDescent="0.25">
      <c r="AE213" t="s">
        <v>295</v>
      </c>
    </row>
    <row r="214" spans="31:31" x14ac:dyDescent="0.25">
      <c r="AE214" t="s">
        <v>297</v>
      </c>
    </row>
    <row r="215" spans="31:31" x14ac:dyDescent="0.25">
      <c r="AE215" t="s">
        <v>298</v>
      </c>
    </row>
    <row r="216" spans="31:31" x14ac:dyDescent="0.25">
      <c r="AE216" t="s">
        <v>295</v>
      </c>
    </row>
    <row r="217" spans="31:31" x14ac:dyDescent="0.25">
      <c r="AE217" t="s">
        <v>299</v>
      </c>
    </row>
    <row r="218" spans="31:31" x14ac:dyDescent="0.25">
      <c r="AE218" t="s">
        <v>298</v>
      </c>
    </row>
    <row r="219" spans="31:31" x14ac:dyDescent="0.25">
      <c r="AE219" t="s">
        <v>295</v>
      </c>
    </row>
    <row r="220" spans="31:31" x14ac:dyDescent="0.25">
      <c r="AE220" t="s">
        <v>300</v>
      </c>
    </row>
    <row r="221" spans="31:31" x14ac:dyDescent="0.25">
      <c r="AE221" t="s">
        <v>295</v>
      </c>
    </row>
    <row r="222" spans="31:31" x14ac:dyDescent="0.25">
      <c r="AE222" t="s">
        <v>301</v>
      </c>
    </row>
    <row r="223" spans="31:31" x14ac:dyDescent="0.25">
      <c r="AE223" t="s">
        <v>298</v>
      </c>
    </row>
    <row r="224" spans="31:31" x14ac:dyDescent="0.25">
      <c r="AE224" t="s">
        <v>295</v>
      </c>
    </row>
    <row r="225" spans="31:31" x14ac:dyDescent="0.25">
      <c r="AE225" t="s">
        <v>302</v>
      </c>
    </row>
    <row r="226" spans="31:31" x14ac:dyDescent="0.25">
      <c r="AE226" t="s">
        <v>303</v>
      </c>
    </row>
    <row r="227" spans="31:31" x14ac:dyDescent="0.25">
      <c r="AE227" t="s">
        <v>295</v>
      </c>
    </row>
    <row r="228" spans="31:31" x14ac:dyDescent="0.25">
      <c r="AE228" t="s">
        <v>304</v>
      </c>
    </row>
    <row r="229" spans="31:31" x14ac:dyDescent="0.25">
      <c r="AE229" t="s">
        <v>295</v>
      </c>
    </row>
    <row r="230" spans="31:31" x14ac:dyDescent="0.25">
      <c r="AE230" t="s">
        <v>305</v>
      </c>
    </row>
    <row r="231" spans="31:31" x14ac:dyDescent="0.25">
      <c r="AE231" t="s">
        <v>295</v>
      </c>
    </row>
    <row r="232" spans="31:31" x14ac:dyDescent="0.25">
      <c r="AE232" t="s">
        <v>306</v>
      </c>
    </row>
    <row r="233" spans="31:31" x14ac:dyDescent="0.25">
      <c r="AE233" t="s">
        <v>295</v>
      </c>
    </row>
    <row r="234" spans="31:31" x14ac:dyDescent="0.25">
      <c r="AE234" t="s">
        <v>307</v>
      </c>
    </row>
    <row r="235" spans="31:31" x14ac:dyDescent="0.25">
      <c r="AE235" t="s">
        <v>295</v>
      </c>
    </row>
    <row r="236" spans="31:31" x14ac:dyDescent="0.25">
      <c r="AE236" t="s">
        <v>308</v>
      </c>
    </row>
    <row r="237" spans="31:31" x14ac:dyDescent="0.25">
      <c r="AE237" t="s">
        <v>295</v>
      </c>
    </row>
    <row r="238" spans="31:31" x14ac:dyDescent="0.25">
      <c r="AE238" t="s">
        <v>309</v>
      </c>
    </row>
    <row r="239" spans="31:31" x14ac:dyDescent="0.25">
      <c r="AE239" t="s">
        <v>295</v>
      </c>
    </row>
    <row r="240" spans="31:31" x14ac:dyDescent="0.25">
      <c r="AE240" t="s">
        <v>310</v>
      </c>
    </row>
    <row r="241" spans="31:31" x14ac:dyDescent="0.25">
      <c r="AE241" t="s">
        <v>295</v>
      </c>
    </row>
    <row r="242" spans="31:31" x14ac:dyDescent="0.25">
      <c r="AE242" t="s">
        <v>311</v>
      </c>
    </row>
    <row r="244" spans="31:31" x14ac:dyDescent="0.25">
      <c r="AE244" t="s">
        <v>312</v>
      </c>
    </row>
    <row r="246" spans="31:31" x14ac:dyDescent="0.25">
      <c r="AE246" t="e">
        <f>--Identify duplicated records</f>
        <v>#NAME?</v>
      </c>
    </row>
    <row r="247" spans="31:31" x14ac:dyDescent="0.25">
      <c r="AE247" t="s">
        <v>234</v>
      </c>
    </row>
    <row r="248" spans="31:31" x14ac:dyDescent="0.25">
      <c r="AE248" t="s">
        <v>313</v>
      </c>
    </row>
    <row r="249" spans="31:31" x14ac:dyDescent="0.25">
      <c r="AE249" t="s">
        <v>314</v>
      </c>
    </row>
    <row r="250" spans="31:31" x14ac:dyDescent="0.25">
      <c r="AE250" t="s">
        <v>315</v>
      </c>
    </row>
    <row r="251" spans="31:31" x14ac:dyDescent="0.25">
      <c r="AE251" t="s">
        <v>316</v>
      </c>
    </row>
    <row r="252" spans="31:31" x14ac:dyDescent="0.25">
      <c r="AE252" t="s">
        <v>240</v>
      </c>
    </row>
    <row r="257" spans="31:31" x14ac:dyDescent="0.25">
      <c r="AE257" t="s">
        <v>317</v>
      </c>
    </row>
    <row r="258" spans="31:31" x14ac:dyDescent="0.25">
      <c r="AE258" t="s">
        <v>312</v>
      </c>
    </row>
    <row r="259" spans="31:31" x14ac:dyDescent="0.25">
      <c r="AE259" t="s">
        <v>318</v>
      </c>
    </row>
    <row r="261" spans="31:31" x14ac:dyDescent="0.25">
      <c r="AE261" t="s">
        <v>319</v>
      </c>
    </row>
    <row r="262" spans="31:31" x14ac:dyDescent="0.25">
      <c r="AE262" t="s">
        <v>320</v>
      </c>
    </row>
    <row r="263" spans="31:31" x14ac:dyDescent="0.25">
      <c r="AE263" t="s">
        <v>321</v>
      </c>
    </row>
    <row r="264" spans="31:31" x14ac:dyDescent="0.25">
      <c r="AE264" t="s">
        <v>322</v>
      </c>
    </row>
    <row r="265" spans="31:31" x14ac:dyDescent="0.25">
      <c r="AE265" t="s">
        <v>323</v>
      </c>
    </row>
    <row r="266" spans="31:31" x14ac:dyDescent="0.25">
      <c r="AE266" t="s">
        <v>324</v>
      </c>
    </row>
    <row r="267" spans="31:31" x14ac:dyDescent="0.25">
      <c r="AE267" t="s">
        <v>325</v>
      </c>
    </row>
    <row r="268" spans="31:31" x14ac:dyDescent="0.25">
      <c r="AE268" t="s">
        <v>326</v>
      </c>
    </row>
    <row r="269" spans="31:31" x14ac:dyDescent="0.25">
      <c r="AE269" t="s">
        <v>327</v>
      </c>
    </row>
    <row r="270" spans="31:31" x14ac:dyDescent="0.25">
      <c r="AE270" t="s">
        <v>328</v>
      </c>
    </row>
    <row r="271" spans="31:31" x14ac:dyDescent="0.25">
      <c r="AE271" t="s">
        <v>329</v>
      </c>
    </row>
    <row r="272" spans="31:31" x14ac:dyDescent="0.25">
      <c r="AE272" t="s">
        <v>330</v>
      </c>
    </row>
    <row r="273" spans="31:31" x14ac:dyDescent="0.25">
      <c r="AE273" t="s">
        <v>331</v>
      </c>
    </row>
    <row r="274" spans="31:31" x14ac:dyDescent="0.25">
      <c r="AE274" t="s">
        <v>332</v>
      </c>
    </row>
    <row r="275" spans="31:31" x14ac:dyDescent="0.25">
      <c r="AE275" t="s">
        <v>331</v>
      </c>
    </row>
    <row r="276" spans="31:31" x14ac:dyDescent="0.25">
      <c r="AE276" t="s">
        <v>333</v>
      </c>
    </row>
    <row r="277" spans="31:31" x14ac:dyDescent="0.25">
      <c r="AE277" t="s">
        <v>223</v>
      </c>
    </row>
    <row r="278" spans="31:31" x14ac:dyDescent="0.25">
      <c r="AE278" t="s">
        <v>334</v>
      </c>
    </row>
    <row r="279" spans="31:31" x14ac:dyDescent="0.25">
      <c r="AE279" t="s">
        <v>331</v>
      </c>
    </row>
    <row r="280" spans="31:31" x14ac:dyDescent="0.25">
      <c r="AE280" t="s">
        <v>335</v>
      </c>
    </row>
    <row r="281" spans="31:31" x14ac:dyDescent="0.25">
      <c r="AE281" t="s">
        <v>336</v>
      </c>
    </row>
    <row r="282" spans="31:31" x14ac:dyDescent="0.25">
      <c r="AE282" t="s">
        <v>337</v>
      </c>
    </row>
    <row r="283" spans="31:31" x14ac:dyDescent="0.25">
      <c r="AE283" t="s">
        <v>338</v>
      </c>
    </row>
    <row r="284" spans="31:31" x14ac:dyDescent="0.25">
      <c r="AE284" t="s">
        <v>339</v>
      </c>
    </row>
    <row r="287" spans="31:31" x14ac:dyDescent="0.25">
      <c r="AE287" t="s">
        <v>340</v>
      </c>
    </row>
    <row r="288" spans="31:31" x14ac:dyDescent="0.25">
      <c r="AE288" t="s">
        <v>341</v>
      </c>
    </row>
    <row r="290" spans="31:31" x14ac:dyDescent="0.25">
      <c r="AE290" t="s">
        <v>342</v>
      </c>
    </row>
    <row r="291" spans="31:31" x14ac:dyDescent="0.25">
      <c r="AE291" t="s">
        <v>262</v>
      </c>
    </row>
    <row r="292" spans="31:31" x14ac:dyDescent="0.25">
      <c r="AE292" t="s">
        <v>343</v>
      </c>
    </row>
    <row r="293" spans="31:31" x14ac:dyDescent="0.25">
      <c r="AE293" t="s">
        <v>344</v>
      </c>
    </row>
    <row r="297" spans="31:31" x14ac:dyDescent="0.25">
      <c r="AE297" t="s">
        <v>345</v>
      </c>
    </row>
    <row r="299" spans="31:31" x14ac:dyDescent="0.25">
      <c r="AE299" t="s">
        <v>346</v>
      </c>
    </row>
    <row r="301" spans="31:31" x14ac:dyDescent="0.25">
      <c r="AE301" t="s">
        <v>347</v>
      </c>
    </row>
    <row r="303" spans="31:31" x14ac:dyDescent="0.25">
      <c r="AE303" t="s">
        <v>348</v>
      </c>
    </row>
    <row r="304" spans="31:31" x14ac:dyDescent="0.25">
      <c r="AE304" t="s">
        <v>349</v>
      </c>
    </row>
    <row r="305" spans="31:31" x14ac:dyDescent="0.25">
      <c r="AE305" t="s">
        <v>350</v>
      </c>
    </row>
    <row r="306" spans="31:31" x14ac:dyDescent="0.25">
      <c r="AE306" t="s">
        <v>262</v>
      </c>
    </row>
    <row r="307" spans="31:31" x14ac:dyDescent="0.25">
      <c r="AE307" t="s">
        <v>351</v>
      </c>
    </row>
    <row r="308" spans="31:31" x14ac:dyDescent="0.25">
      <c r="AE308" t="s">
        <v>352</v>
      </c>
    </row>
    <row r="309" spans="31:31" x14ac:dyDescent="0.25">
      <c r="AE309" t="s">
        <v>353</v>
      </c>
    </row>
    <row r="310" spans="31:31" x14ac:dyDescent="0.25">
      <c r="AE310" t="s">
        <v>354</v>
      </c>
    </row>
    <row r="311" spans="31:31" x14ac:dyDescent="0.25">
      <c r="AE311" t="s">
        <v>352</v>
      </c>
    </row>
    <row r="312" spans="31:31" x14ac:dyDescent="0.25">
      <c r="AE312" t="s">
        <v>355</v>
      </c>
    </row>
    <row r="313" spans="31:31" x14ac:dyDescent="0.25">
      <c r="AE313" t="s">
        <v>225</v>
      </c>
    </row>
    <row r="314" spans="31:31" x14ac:dyDescent="0.25">
      <c r="AE314" t="s">
        <v>352</v>
      </c>
    </row>
    <row r="315" spans="31:31" x14ac:dyDescent="0.25">
      <c r="AE315" t="s">
        <v>343</v>
      </c>
    </row>
    <row r="316" spans="31:31" x14ac:dyDescent="0.25">
      <c r="AE316" t="s">
        <v>352</v>
      </c>
    </row>
    <row r="317" spans="31:31" x14ac:dyDescent="0.25">
      <c r="AE317" t="s">
        <v>356</v>
      </c>
    </row>
    <row r="318" spans="31:31" x14ac:dyDescent="0.25">
      <c r="AE318" t="s">
        <v>267</v>
      </c>
    </row>
    <row r="319" spans="31:31" x14ac:dyDescent="0.25">
      <c r="AE319" t="s">
        <v>357</v>
      </c>
    </row>
    <row r="320" spans="31:31" x14ac:dyDescent="0.25">
      <c r="AE320" t="s">
        <v>352</v>
      </c>
    </row>
    <row r="321" spans="31:31" x14ac:dyDescent="0.25">
      <c r="AE321" t="s">
        <v>358</v>
      </c>
    </row>
    <row r="322" spans="31:31" x14ac:dyDescent="0.25">
      <c r="AE322" t="s">
        <v>352</v>
      </c>
    </row>
    <row r="323" spans="31:31" x14ac:dyDescent="0.25">
      <c r="AE323" t="s">
        <v>359</v>
      </c>
    </row>
    <row r="325" spans="31:31" x14ac:dyDescent="0.25">
      <c r="AE325" t="s">
        <v>360</v>
      </c>
    </row>
    <row r="327" spans="31:31" x14ac:dyDescent="0.25">
      <c r="AE327" t="s">
        <v>361</v>
      </c>
    </row>
    <row r="329" spans="31:31" x14ac:dyDescent="0.25">
      <c r="AE329" t="s">
        <v>362</v>
      </c>
    </row>
    <row r="330" spans="31:31" x14ac:dyDescent="0.25">
      <c r="AE330" t="s">
        <v>363</v>
      </c>
    </row>
    <row r="331" spans="31:31" x14ac:dyDescent="0.25">
      <c r="AE331" t="s">
        <v>364</v>
      </c>
    </row>
    <row r="332" spans="31:31" x14ac:dyDescent="0.25">
      <c r="AE332" t="s">
        <v>365</v>
      </c>
    </row>
    <row r="333" spans="31:31" x14ac:dyDescent="0.25">
      <c r="AE333" t="s">
        <v>366</v>
      </c>
    </row>
    <row r="334" spans="31:31" x14ac:dyDescent="0.25">
      <c r="AE334" t="s">
        <v>349</v>
      </c>
    </row>
    <row r="335" spans="31:31" x14ac:dyDescent="0.25">
      <c r="AE335" t="s">
        <v>350</v>
      </c>
    </row>
    <row r="336" spans="31:31" x14ac:dyDescent="0.25">
      <c r="AE336" t="s">
        <v>262</v>
      </c>
    </row>
    <row r="337" spans="31:31" x14ac:dyDescent="0.25">
      <c r="AE337" t="s">
        <v>351</v>
      </c>
    </row>
    <row r="338" spans="31:31" x14ac:dyDescent="0.25">
      <c r="AE338" t="s">
        <v>352</v>
      </c>
    </row>
    <row r="339" spans="31:31" x14ac:dyDescent="0.25">
      <c r="AE339" t="s">
        <v>353</v>
      </c>
    </row>
    <row r="340" spans="31:31" x14ac:dyDescent="0.25">
      <c r="AE340" t="s">
        <v>367</v>
      </c>
    </row>
    <row r="341" spans="31:31" x14ac:dyDescent="0.25">
      <c r="AE341" t="s">
        <v>352</v>
      </c>
    </row>
    <row r="342" spans="31:31" x14ac:dyDescent="0.25">
      <c r="AE342" t="s">
        <v>355</v>
      </c>
    </row>
    <row r="343" spans="31:31" x14ac:dyDescent="0.25">
      <c r="AE343" t="s">
        <v>225</v>
      </c>
    </row>
    <row r="344" spans="31:31" x14ac:dyDescent="0.25">
      <c r="AE344" t="s">
        <v>352</v>
      </c>
    </row>
    <row r="345" spans="31:31" x14ac:dyDescent="0.25">
      <c r="AE345" t="s">
        <v>343</v>
      </c>
    </row>
    <row r="346" spans="31:31" x14ac:dyDescent="0.25">
      <c r="AE346" t="s">
        <v>352</v>
      </c>
    </row>
    <row r="347" spans="31:31" x14ac:dyDescent="0.25">
      <c r="AE347" t="s">
        <v>368</v>
      </c>
    </row>
    <row r="348" spans="31:31" x14ac:dyDescent="0.25">
      <c r="AE348" t="s">
        <v>267</v>
      </c>
    </row>
    <row r="349" spans="31:31" x14ac:dyDescent="0.25">
      <c r="AE349" t="s">
        <v>357</v>
      </c>
    </row>
    <row r="350" spans="31:31" x14ac:dyDescent="0.25">
      <c r="AE350" t="s">
        <v>352</v>
      </c>
    </row>
    <row r="351" spans="31:31" x14ac:dyDescent="0.25">
      <c r="AE351" t="s">
        <v>358</v>
      </c>
    </row>
    <row r="352" spans="31:31" x14ac:dyDescent="0.25">
      <c r="AE352" t="s">
        <v>352</v>
      </c>
    </row>
    <row r="353" spans="31:31" x14ac:dyDescent="0.25">
      <c r="AE353" t="s">
        <v>359</v>
      </c>
    </row>
    <row r="354" spans="31:31" x14ac:dyDescent="0.25">
      <c r="AE354" t="s">
        <v>369</v>
      </c>
    </row>
    <row r="355" spans="31:31" x14ac:dyDescent="0.25">
      <c r="AE355" t="s">
        <v>352</v>
      </c>
    </row>
    <row r="356" spans="31:31" x14ac:dyDescent="0.25">
      <c r="AE356" t="s">
        <v>370</v>
      </c>
    </row>
    <row r="357" spans="31:31" x14ac:dyDescent="0.25">
      <c r="AE357" t="s">
        <v>352</v>
      </c>
    </row>
    <row r="358" spans="31:31" x14ac:dyDescent="0.25">
      <c r="AE358" t="s">
        <v>371</v>
      </c>
    </row>
    <row r="359" spans="31:31" x14ac:dyDescent="0.25">
      <c r="AE359" t="s">
        <v>372</v>
      </c>
    </row>
    <row r="360" spans="31:31" x14ac:dyDescent="0.25">
      <c r="AE360" t="s">
        <v>352</v>
      </c>
    </row>
    <row r="361" spans="31:31" x14ac:dyDescent="0.25">
      <c r="AE361" t="s">
        <v>373</v>
      </c>
    </row>
    <row r="362" spans="31:31" x14ac:dyDescent="0.25">
      <c r="AE362" t="s">
        <v>374</v>
      </c>
    </row>
    <row r="364" spans="31:31" x14ac:dyDescent="0.25">
      <c r="AE364" t="s">
        <v>375</v>
      </c>
    </row>
    <row r="366" spans="31:31" x14ac:dyDescent="0.25">
      <c r="AE366" t="s">
        <v>376</v>
      </c>
    </row>
    <row r="367" spans="31:31" x14ac:dyDescent="0.25">
      <c r="AE367" t="s">
        <v>377</v>
      </c>
    </row>
    <row r="368" spans="31:31" x14ac:dyDescent="0.25">
      <c r="AE368" t="s">
        <v>378</v>
      </c>
    </row>
    <row r="369" spans="31:31" x14ac:dyDescent="0.25">
      <c r="AE369" t="s">
        <v>379</v>
      </c>
    </row>
    <row r="371" spans="31:31" x14ac:dyDescent="0.25">
      <c r="AE371" t="e">
        <f>--if you want to delete The child altogether change The Where clause From The above to</f>
        <v>#NAME?</v>
      </c>
    </row>
    <row r="373" spans="31:31" x14ac:dyDescent="0.25">
      <c r="AE373" t="e">
        <f>--delete CMP</f>
        <v>#NAME?</v>
      </c>
    </row>
    <row r="375" spans="31:31" x14ac:dyDescent="0.25">
      <c r="AE375" t="s">
        <v>380</v>
      </c>
    </row>
    <row r="376" spans="31:31" x14ac:dyDescent="0.25">
      <c r="AE376" t="e">
        <f>--Where Exists</f>
        <v>#NAME?</v>
      </c>
    </row>
    <row r="377" spans="31:31" x14ac:dyDescent="0.25">
      <c r="AE377" t="s">
        <v>381</v>
      </c>
    </row>
    <row r="378" spans="31:31" x14ac:dyDescent="0.25">
      <c r="AE378" t="s">
        <v>382</v>
      </c>
    </row>
    <row r="379" spans="31:31" x14ac:dyDescent="0.25">
      <c r="AE379" t="s">
        <v>383</v>
      </c>
    </row>
    <row r="380" spans="31:31" x14ac:dyDescent="0.25">
      <c r="AE380" t="s">
        <v>384</v>
      </c>
    </row>
    <row r="381" spans="31:31" x14ac:dyDescent="0.25">
      <c r="AE381" t="s">
        <v>385</v>
      </c>
    </row>
    <row r="382" spans="31:31" x14ac:dyDescent="0.25">
      <c r="AE382" t="e">
        <f>--                on</f>
        <v>#NAME?</v>
      </c>
    </row>
    <row r="383" spans="31:31" x14ac:dyDescent="0.25">
      <c r="AE383" t="e">
        <f>--                A.YearOfExam = B.YearOfExam</f>
        <v>#NAME?</v>
      </c>
    </row>
    <row r="384" spans="31:31" x14ac:dyDescent="0.25">
      <c r="AE384" t="e">
        <f>--                and</f>
        <v>#NAME?</v>
      </c>
    </row>
    <row r="385" spans="31:31" x14ac:dyDescent="0.25">
      <c r="AE385" t="e">
        <f>--                A.MonthOfExam = B.MonthOfExam</f>
        <v>#NAME?</v>
      </c>
    </row>
    <row r="386" spans="31:31" x14ac:dyDescent="0.25">
      <c r="AE386" t="e">
        <f>--                and</f>
        <v>#NAME?</v>
      </c>
    </row>
    <row r="387" spans="31:31" x14ac:dyDescent="0.25">
      <c r="AE387" t="e">
        <f>--                A.ChildIDPseudo = B.ChildIDPseudo</f>
        <v>#NAME?</v>
      </c>
    </row>
    <row r="388" spans="31:31" x14ac:dyDescent="0.25">
      <c r="AE388" t="e">
        <f>--                and</f>
        <v>#NAME?</v>
      </c>
    </row>
    <row r="389" spans="31:31" x14ac:dyDescent="0.25">
      <c r="AE389" t="s">
        <v>386</v>
      </c>
    </row>
    <row r="390" spans="31:31" x14ac:dyDescent="0.25">
      <c r="AE390" t="e">
        <f>--                or</f>
        <v>#NAME?</v>
      </c>
    </row>
    <row r="391" spans="31:31" x14ac:dyDescent="0.25">
      <c r="AE391" t="s">
        <v>387</v>
      </c>
    </row>
    <row r="392" spans="31:31" x14ac:dyDescent="0.25">
      <c r="AE392" t="e">
        <f>--                and</f>
        <v>#NAME?</v>
      </c>
    </row>
    <row r="393" spans="31:31" x14ac:dyDescent="0.25">
      <c r="AE393" t="s">
        <v>388</v>
      </c>
    </row>
    <row r="394" spans="31:31" x14ac:dyDescent="0.25">
      <c r="AE394" t="e">
        <f>--                and</f>
        <v>#NAME?</v>
      </c>
    </row>
    <row r="395" spans="31:31" x14ac:dyDescent="0.25">
      <c r="AE395" t="s">
        <v>389</v>
      </c>
    </row>
    <row r="396" spans="31:31" x14ac:dyDescent="0.25">
      <c r="AE396" t="e">
        <f>--Where           CMP.ChildIDPseudo  = A.ChildIDPseudo</f>
        <v>#NAME?</v>
      </c>
    </row>
    <row r="397" spans="31:31" x14ac:dyDescent="0.25">
      <c r="AE397" t="e">
        <f>----              and</f>
        <v>#NAME?</v>
      </c>
    </row>
    <row r="398" spans="31:31" x14ac:dyDescent="0.25">
      <c r="AE398" t="e">
        <f>----              CMP.YearOfExam = A.YearOfExam</f>
        <v>#NAME?</v>
      </c>
    </row>
    <row r="399" spans="31:31" x14ac:dyDescent="0.25">
      <c r="AE399" t="e">
        <f>----              and</f>
        <v>#NAME?</v>
      </c>
    </row>
    <row r="400" spans="31:31" x14ac:dyDescent="0.25">
      <c r="AE400" t="e">
        <f>----              CMP.MonthOfExam = A.MonthOfExam</f>
        <v>#NAME?</v>
      </c>
    </row>
    <row r="401" spans="31:31" x14ac:dyDescent="0.25">
      <c r="AE401" t="s">
        <v>390</v>
      </c>
    </row>
    <row r="405" spans="31:31" x14ac:dyDescent="0.25">
      <c r="AE405" t="s">
        <v>391</v>
      </c>
    </row>
    <row r="406" spans="31:31" x14ac:dyDescent="0.25">
      <c r="AE406" t="e">
        <f>--Measured</f>
        <v>#NAME?</v>
      </c>
    </row>
    <row r="407" spans="31:31" x14ac:dyDescent="0.25">
      <c r="AE407" t="e">
        <f>--weight</f>
        <v>#NAME?</v>
      </c>
    </row>
    <row r="408" spans="31:31" x14ac:dyDescent="0.25">
      <c r="AE408" t="e">
        <f>--yearOfExam</f>
        <v>#NAME?</v>
      </c>
    </row>
    <row r="409" spans="31:31" x14ac:dyDescent="0.25">
      <c r="AE409" t="e">
        <f>--MonthOfExam</f>
        <v>#NAME?</v>
      </c>
    </row>
    <row r="411" spans="31:31" x14ac:dyDescent="0.25">
      <c r="AE411" t="s">
        <v>392</v>
      </c>
    </row>
    <row r="413" spans="31:31" x14ac:dyDescent="0.25">
      <c r="AE413" t="s">
        <v>393</v>
      </c>
    </row>
    <row r="415" spans="31:31" x14ac:dyDescent="0.25">
      <c r="AE415" t="s">
        <v>394</v>
      </c>
    </row>
    <row r="416" spans="31:31" x14ac:dyDescent="0.25">
      <c r="AE416" t="s">
        <v>395</v>
      </c>
    </row>
    <row r="417" spans="31:31" x14ac:dyDescent="0.25">
      <c r="AE417" t="s">
        <v>396</v>
      </c>
    </row>
    <row r="418" spans="31:31" x14ac:dyDescent="0.25">
      <c r="AE418" t="s">
        <v>236</v>
      </c>
    </row>
    <row r="420" spans="31:31" x14ac:dyDescent="0.25">
      <c r="AE420" t="s">
        <v>234</v>
      </c>
    </row>
    <row r="421" spans="31:31" x14ac:dyDescent="0.25">
      <c r="AE421" t="s">
        <v>397</v>
      </c>
    </row>
    <row r="423" spans="31:31" x14ac:dyDescent="0.25">
      <c r="AE423" t="s">
        <v>398</v>
      </c>
    </row>
    <row r="424" spans="31:31" x14ac:dyDescent="0.25">
      <c r="AE424" t="s">
        <v>399</v>
      </c>
    </row>
    <row r="425" spans="31:31" x14ac:dyDescent="0.25">
      <c r="AE425" t="s">
        <v>400</v>
      </c>
    </row>
    <row r="426" spans="31:31" x14ac:dyDescent="0.25">
      <c r="AE426" t="s">
        <v>401</v>
      </c>
    </row>
    <row r="427" spans="31:31" x14ac:dyDescent="0.25">
      <c r="AE427" t="s">
        <v>402</v>
      </c>
    </row>
    <row r="428" spans="31:31" x14ac:dyDescent="0.25">
      <c r="AE428" t="s">
        <v>403</v>
      </c>
    </row>
    <row r="429" spans="31:31" x14ac:dyDescent="0.25">
      <c r="AE429" t="s">
        <v>404</v>
      </c>
    </row>
    <row r="430" spans="31:31" x14ac:dyDescent="0.25">
      <c r="AE430" t="s">
        <v>405</v>
      </c>
    </row>
    <row r="431" spans="31:31" x14ac:dyDescent="0.25">
      <c r="AE431" t="s">
        <v>406</v>
      </c>
    </row>
    <row r="432" spans="31:31" x14ac:dyDescent="0.25">
      <c r="AE432" t="s">
        <v>407</v>
      </c>
    </row>
    <row r="433" spans="31:31" x14ac:dyDescent="0.25">
      <c r="AE433" t="s">
        <v>408</v>
      </c>
    </row>
    <row r="434" spans="31:31" x14ac:dyDescent="0.25">
      <c r="AE434" t="s">
        <v>262</v>
      </c>
    </row>
    <row r="435" spans="31:31" x14ac:dyDescent="0.25">
      <c r="AE435" t="s">
        <v>409</v>
      </c>
    </row>
    <row r="436" spans="31:31" x14ac:dyDescent="0.25">
      <c r="AE436" t="s">
        <v>410</v>
      </c>
    </row>
    <row r="437" spans="31:31" x14ac:dyDescent="0.25">
      <c r="AE437" t="s">
        <v>411</v>
      </c>
    </row>
    <row r="438" spans="31:31" x14ac:dyDescent="0.25">
      <c r="AE438" t="s">
        <v>240</v>
      </c>
    </row>
    <row r="439" spans="31:31" x14ac:dyDescent="0.25">
      <c r="AE439" t="s">
        <v>412</v>
      </c>
    </row>
    <row r="440" spans="31:31" x14ac:dyDescent="0.25">
      <c r="AE440" t="s">
        <v>413</v>
      </c>
    </row>
    <row r="441" spans="31:31" x14ac:dyDescent="0.25">
      <c r="AE441" t="e">
        <f>--and then by date of measurement (so that The most recent measurement has The greatest ID)</f>
        <v>#NAME?</v>
      </c>
    </row>
    <row r="443" spans="31:31" x14ac:dyDescent="0.25">
      <c r="AE443" t="e">
        <f>--Now Select one record for each child (based on _xlnm.criteria above)</f>
        <v>#NAME?</v>
      </c>
    </row>
    <row r="445" spans="31:31" x14ac:dyDescent="0.25">
      <c r="AE445" t="s">
        <v>414</v>
      </c>
    </row>
    <row r="446" spans="31:31" x14ac:dyDescent="0.25">
      <c r="AE446" t="s">
        <v>415</v>
      </c>
    </row>
    <row r="447" spans="31:31" x14ac:dyDescent="0.25">
      <c r="AE447" t="s">
        <v>416</v>
      </c>
    </row>
    <row r="448" spans="31:31" x14ac:dyDescent="0.25">
      <c r="AE448" t="s">
        <v>417</v>
      </c>
    </row>
    <row r="449" spans="31:31" x14ac:dyDescent="0.25">
      <c r="AE449" t="s">
        <v>418</v>
      </c>
    </row>
    <row r="450" spans="31:31" x14ac:dyDescent="0.25">
      <c r="AE450" t="s">
        <v>419</v>
      </c>
    </row>
    <row r="451" spans="31:31" x14ac:dyDescent="0.25">
      <c r="AE451" t="s">
        <v>420</v>
      </c>
    </row>
    <row r="452" spans="31:31" x14ac:dyDescent="0.25">
      <c r="AE452" t="s">
        <v>262</v>
      </c>
    </row>
    <row r="453" spans="31:31" x14ac:dyDescent="0.25">
      <c r="AE453" t="s">
        <v>343</v>
      </c>
    </row>
    <row r="454" spans="31:31" x14ac:dyDescent="0.25">
      <c r="AE454" t="s">
        <v>352</v>
      </c>
    </row>
    <row r="455" spans="31:31" x14ac:dyDescent="0.25">
      <c r="AE455" t="s">
        <v>421</v>
      </c>
    </row>
    <row r="456" spans="31:31" x14ac:dyDescent="0.25">
      <c r="AE456" t="s">
        <v>155</v>
      </c>
    </row>
    <row r="458" spans="31:31" x14ac:dyDescent="0.25">
      <c r="AE458" t="s">
        <v>422</v>
      </c>
    </row>
    <row r="459" spans="31:31" x14ac:dyDescent="0.25">
      <c r="AE459" t="s">
        <v>423</v>
      </c>
    </row>
    <row r="460" spans="31:31" x14ac:dyDescent="0.25">
      <c r="AE460" t="s">
        <v>424</v>
      </c>
    </row>
    <row r="461" spans="31:31" x14ac:dyDescent="0.25">
      <c r="AE461" t="s">
        <v>425</v>
      </c>
    </row>
    <row r="462" spans="31:31" x14ac:dyDescent="0.25">
      <c r="AE462" t="s">
        <v>424</v>
      </c>
    </row>
    <row r="464" spans="31:31" x14ac:dyDescent="0.25">
      <c r="AE464" t="s">
        <v>426</v>
      </c>
    </row>
    <row r="465" spans="31:31" x14ac:dyDescent="0.25">
      <c r="AE465" t="s">
        <v>427</v>
      </c>
    </row>
    <row r="466" spans="31:31" x14ac:dyDescent="0.25">
      <c r="AE466" t="s">
        <v>428</v>
      </c>
    </row>
    <row r="467" spans="31:31" x14ac:dyDescent="0.25">
      <c r="AE467" t="s">
        <v>429</v>
      </c>
    </row>
    <row r="468" spans="31:31" x14ac:dyDescent="0.25">
      <c r="AE468" t="s">
        <v>430</v>
      </c>
    </row>
    <row r="469" spans="31:31" x14ac:dyDescent="0.25">
      <c r="AE469" t="s">
        <v>431</v>
      </c>
    </row>
    <row r="470" spans="31:31" x14ac:dyDescent="0.25">
      <c r="AE470" t="s">
        <v>432</v>
      </c>
    </row>
    <row r="471" spans="31:31" x14ac:dyDescent="0.25">
      <c r="AE471" t="s">
        <v>433</v>
      </c>
    </row>
    <row r="472" spans="31:31" x14ac:dyDescent="0.25">
      <c r="AE472" t="s">
        <v>434</v>
      </c>
    </row>
    <row r="473" spans="31:31" x14ac:dyDescent="0.25">
      <c r="AE473" t="s">
        <v>435</v>
      </c>
    </row>
    <row r="474" spans="31:31" x14ac:dyDescent="0.25">
      <c r="AE474" t="s">
        <v>436</v>
      </c>
    </row>
    <row r="475" spans="31:31" x14ac:dyDescent="0.25">
      <c r="AE475" t="s">
        <v>437</v>
      </c>
    </row>
    <row r="476" spans="31:31" x14ac:dyDescent="0.25">
      <c r="AE476" t="s">
        <v>438</v>
      </c>
    </row>
    <row r="477" spans="31:31" x14ac:dyDescent="0.25">
      <c r="AE477" t="s">
        <v>439</v>
      </c>
    </row>
    <row r="478" spans="31:31" x14ac:dyDescent="0.25">
      <c r="AE478" t="s">
        <v>440</v>
      </c>
    </row>
    <row r="479" spans="31:31" x14ac:dyDescent="0.25">
      <c r="AE479" t="s">
        <v>441</v>
      </c>
    </row>
    <row r="480" spans="31:31" x14ac:dyDescent="0.25">
      <c r="AE480" t="s">
        <v>442</v>
      </c>
    </row>
    <row r="481" spans="31:31" x14ac:dyDescent="0.25">
      <c r="AE481" t="s">
        <v>443</v>
      </c>
    </row>
    <row r="482" spans="31:31" x14ac:dyDescent="0.25">
      <c r="AE482" t="s">
        <v>444</v>
      </c>
    </row>
    <row r="483" spans="31:31" x14ac:dyDescent="0.25">
      <c r="AE483" t="s">
        <v>445</v>
      </c>
    </row>
    <row r="484" spans="31:31" x14ac:dyDescent="0.25">
      <c r="AE484" t="s">
        <v>446</v>
      </c>
    </row>
    <row r="485" spans="31:31" x14ac:dyDescent="0.25">
      <c r="AE485" t="s">
        <v>447</v>
      </c>
    </row>
    <row r="486" spans="31:31" x14ac:dyDescent="0.25">
      <c r="AE486" t="s">
        <v>448</v>
      </c>
    </row>
    <row r="487" spans="31:31" x14ac:dyDescent="0.25">
      <c r="AE487" t="s">
        <v>449</v>
      </c>
    </row>
    <row r="488" spans="31:31" x14ac:dyDescent="0.25">
      <c r="AE488" t="s">
        <v>450</v>
      </c>
    </row>
    <row r="489" spans="31:31" x14ac:dyDescent="0.25">
      <c r="AE489" t="s">
        <v>451</v>
      </c>
    </row>
    <row r="490" spans="31:31" x14ac:dyDescent="0.25">
      <c r="AE490" t="s">
        <v>452</v>
      </c>
    </row>
    <row r="493" spans="31:31" x14ac:dyDescent="0.25">
      <c r="AE493" t="s">
        <v>453</v>
      </c>
    </row>
    <row r="494" spans="31:31" x14ac:dyDescent="0.25">
      <c r="AE494" t="s">
        <v>454</v>
      </c>
    </row>
    <row r="495" spans="31:31" x14ac:dyDescent="0.25">
      <c r="AE495" t="s">
        <v>455</v>
      </c>
    </row>
    <row r="496" spans="31:31" x14ac:dyDescent="0.25">
      <c r="AE496" t="s">
        <v>456</v>
      </c>
    </row>
    <row r="497" spans="31:31" x14ac:dyDescent="0.25">
      <c r="AE497" t="s">
        <v>457</v>
      </c>
    </row>
    <row r="498" spans="31:31" x14ac:dyDescent="0.25">
      <c r="AE498" t="s">
        <v>458</v>
      </c>
    </row>
    <row r="499" spans="31:31" x14ac:dyDescent="0.25">
      <c r="AE499" t="s">
        <v>457</v>
      </c>
    </row>
    <row r="501" spans="31:31" x14ac:dyDescent="0.25">
      <c r="AE501" t="s">
        <v>459</v>
      </c>
    </row>
    <row r="502" spans="31:31" x14ac:dyDescent="0.25">
      <c r="AE502" t="s">
        <v>460</v>
      </c>
    </row>
    <row r="503" spans="31:31" x14ac:dyDescent="0.25">
      <c r="AE503" t="s">
        <v>461</v>
      </c>
    </row>
    <row r="504" spans="31:31" x14ac:dyDescent="0.25">
      <c r="AE504" t="s">
        <v>462</v>
      </c>
    </row>
    <row r="506" spans="31:31" x14ac:dyDescent="0.25">
      <c r="AE506" t="s">
        <v>463</v>
      </c>
    </row>
    <row r="507" spans="31:31" x14ac:dyDescent="0.25">
      <c r="AE507" t="s">
        <v>464</v>
      </c>
    </row>
    <row r="508" spans="31:31" x14ac:dyDescent="0.25">
      <c r="AE508" t="s">
        <v>465</v>
      </c>
    </row>
    <row r="509" spans="31:31" x14ac:dyDescent="0.25">
      <c r="AE509" t="s">
        <v>466</v>
      </c>
    </row>
    <row r="510" spans="31:31" x14ac:dyDescent="0.25">
      <c r="AE510" t="s">
        <v>278</v>
      </c>
    </row>
    <row r="513" spans="31:35" x14ac:dyDescent="0.25">
      <c r="AE513" t="s">
        <v>467</v>
      </c>
      <c r="AF513" t="s">
        <v>468</v>
      </c>
    </row>
    <row r="514" spans="31:35" x14ac:dyDescent="0.25">
      <c r="AI514" t="s">
        <v>469</v>
      </c>
    </row>
    <row r="515" spans="31:35" x14ac:dyDescent="0.25">
      <c r="AI515" t="s">
        <v>470</v>
      </c>
    </row>
    <row r="516" spans="31:35" x14ac:dyDescent="0.25">
      <c r="AI516" t="s">
        <v>471</v>
      </c>
    </row>
    <row r="517" spans="31:35" x14ac:dyDescent="0.25">
      <c r="AI517" t="s">
        <v>472</v>
      </c>
    </row>
    <row r="518" spans="31:35" x14ac:dyDescent="0.25">
      <c r="AI518" t="s">
        <v>473</v>
      </c>
    </row>
    <row r="519" spans="31:35" x14ac:dyDescent="0.25">
      <c r="AI519" t="s">
        <v>474</v>
      </c>
    </row>
    <row r="521" spans="31:35" x14ac:dyDescent="0.25">
      <c r="AH521" t="e">
        <f>--la_name</f>
        <v>#NAME?</v>
      </c>
    </row>
    <row r="522" spans="31:35" x14ac:dyDescent="0.25">
      <c r="AH522" t="e">
        <f>--health_board_name</f>
        <v>#NAME?</v>
      </c>
    </row>
    <row r="524" spans="31:35" x14ac:dyDescent="0.25">
      <c r="AE524" t="s">
        <v>475</v>
      </c>
    </row>
    <row r="525" spans="31:35" x14ac:dyDescent="0.25">
      <c r="AE525" t="s">
        <v>476</v>
      </c>
    </row>
    <row r="526" spans="31:35" x14ac:dyDescent="0.25">
      <c r="AE526" t="s">
        <v>477</v>
      </c>
    </row>
    <row r="527" spans="31:35" x14ac:dyDescent="0.25">
      <c r="AE527" t="s">
        <v>478</v>
      </c>
    </row>
    <row r="528" spans="31:35" x14ac:dyDescent="0.25">
      <c r="AE528" t="s">
        <v>479</v>
      </c>
    </row>
    <row r="529" spans="31:34" x14ac:dyDescent="0.25">
      <c r="AE529" t="s">
        <v>480</v>
      </c>
    </row>
    <row r="530" spans="31:34" x14ac:dyDescent="0.25">
      <c r="AE530" t="s">
        <v>481</v>
      </c>
    </row>
    <row r="531" spans="31:34" x14ac:dyDescent="0.25">
      <c r="AH531" t="s">
        <v>482</v>
      </c>
    </row>
  </sheetData>
  <mergeCells count="7">
    <mergeCell ref="B9:J9"/>
    <mergeCell ref="C11:F11"/>
    <mergeCell ref="G11:J11"/>
    <mergeCell ref="K11:N11"/>
    <mergeCell ref="E12:E13"/>
    <mergeCell ref="I12:I13"/>
    <mergeCell ref="M12:M13"/>
  </mergeCells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0:J18"/>
  <sheetViews>
    <sheetView showGridLines="0" zoomScaleNormal="100" workbookViewId="0">
      <selection activeCell="G24" sqref="G24"/>
    </sheetView>
  </sheetViews>
  <sheetFormatPr defaultRowHeight="15" x14ac:dyDescent="0.25"/>
  <cols>
    <col min="1" max="1" width="2.85546875" customWidth="1"/>
    <col min="2" max="2" width="11.85546875" customWidth="1"/>
    <col min="3" max="4" width="15" customWidth="1"/>
    <col min="5" max="5" width="15.5703125" customWidth="1"/>
    <col min="6" max="6" width="11.42578125" customWidth="1"/>
    <col min="7" max="7" width="9.140625" customWidth="1"/>
    <col min="8" max="8" width="10.140625" bestFit="1" customWidth="1"/>
    <col min="22" max="22" width="9.140625" customWidth="1"/>
  </cols>
  <sheetData>
    <row r="10" spans="2:7" ht="25.5" customHeight="1" x14ac:dyDescent="0.25">
      <c r="B10" s="125" t="s">
        <v>64</v>
      </c>
      <c r="C10" s="125"/>
      <c r="D10" s="125"/>
      <c r="E10" s="125"/>
      <c r="G10" s="81"/>
    </row>
    <row r="11" spans="2:7" ht="30" customHeight="1" x14ac:dyDescent="0.25">
      <c r="B11" s="44"/>
      <c r="C11" s="37" t="s">
        <v>23</v>
      </c>
      <c r="D11" s="37" t="s">
        <v>24</v>
      </c>
      <c r="E11" s="38" t="s">
        <v>60</v>
      </c>
    </row>
    <row r="12" spans="2:7" ht="17.25" customHeight="1" x14ac:dyDescent="0.25">
      <c r="B12" s="90" t="s">
        <v>65</v>
      </c>
      <c r="C12" s="35" t="e">
        <f>#REF!</f>
        <v>#REF!</v>
      </c>
      <c r="D12" s="35" t="e">
        <f>#REF!</f>
        <v>#REF!</v>
      </c>
      <c r="E12" s="39" t="e">
        <f>#REF!</f>
        <v>#REF!</v>
      </c>
      <c r="G12" t="s">
        <v>486</v>
      </c>
    </row>
    <row r="13" spans="2:7" ht="13.5" customHeight="1" x14ac:dyDescent="0.25">
      <c r="B13" s="90" t="s">
        <v>66</v>
      </c>
      <c r="C13" s="35" t="e">
        <f>#REF!</f>
        <v>#REF!</v>
      </c>
      <c r="D13" s="35" t="e">
        <f>#REF!</f>
        <v>#REF!</v>
      </c>
      <c r="E13" s="39" t="e">
        <f>#REF!</f>
        <v>#REF!</v>
      </c>
    </row>
    <row r="14" spans="2:7" ht="13.5" customHeight="1" x14ac:dyDescent="0.25">
      <c r="B14" s="90" t="s">
        <v>67</v>
      </c>
      <c r="C14" s="35" t="e">
        <f>#REF!</f>
        <v>#REF!</v>
      </c>
      <c r="D14" s="35" t="e">
        <f>#REF!</f>
        <v>#REF!</v>
      </c>
      <c r="E14" s="39" t="e">
        <f>#REF!</f>
        <v>#REF!</v>
      </c>
    </row>
    <row r="15" spans="2:7" ht="13.5" customHeight="1" x14ac:dyDescent="0.25">
      <c r="B15" s="90" t="s">
        <v>68</v>
      </c>
      <c r="C15" s="35" t="e">
        <f>#REF!</f>
        <v>#REF!</v>
      </c>
      <c r="D15" s="35" t="e">
        <f>#REF!</f>
        <v>#REF!</v>
      </c>
      <c r="E15" s="39" t="e">
        <f>#REF!</f>
        <v>#REF!</v>
      </c>
    </row>
    <row r="16" spans="2:7" ht="13.5" customHeight="1" x14ac:dyDescent="0.25">
      <c r="B16" s="90" t="s">
        <v>97</v>
      </c>
      <c r="C16" s="35" t="e">
        <f>#REF!</f>
        <v>#REF!</v>
      </c>
      <c r="D16" s="35" t="e">
        <f>#REF!</f>
        <v>#REF!</v>
      </c>
      <c r="E16" s="39" t="e">
        <f>#REF!</f>
        <v>#REF!</v>
      </c>
    </row>
    <row r="17" spans="2:10" ht="13.5" customHeight="1" x14ac:dyDescent="0.25">
      <c r="B17" s="40" t="s">
        <v>150</v>
      </c>
      <c r="C17" s="41" t="e">
        <f>#REF!</f>
        <v>#REF!</v>
      </c>
      <c r="D17" s="41" t="e">
        <f>#REF!</f>
        <v>#REF!</v>
      </c>
      <c r="E17" s="83" t="e">
        <f>#REF!</f>
        <v>#REF!</v>
      </c>
      <c r="G17" s="100" t="e">
        <f>C17='Tab2 QC'!V61</f>
        <v>#REF!</v>
      </c>
      <c r="H17" s="100" t="e">
        <f>D17='Tab2 QC'!S61</f>
        <v>#REF!</v>
      </c>
      <c r="I17" t="e">
        <f>FIXED(D17/C17*100,1)</f>
        <v>#REF!</v>
      </c>
      <c r="J17" t="e">
        <f>I17=E17</f>
        <v>#REF!</v>
      </c>
    </row>
    <row r="18" spans="2:10" ht="18" customHeight="1" x14ac:dyDescent="0.25">
      <c r="B18" s="42" t="s">
        <v>62</v>
      </c>
      <c r="C18" s="43"/>
      <c r="D18" s="43"/>
      <c r="E18" s="43"/>
    </row>
  </sheetData>
  <mergeCells count="1">
    <mergeCell ref="B10:E10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Building interactive</vt:lpstr>
      <vt:lpstr>Intro</vt:lpstr>
      <vt:lpstr>Tab2</vt:lpstr>
      <vt:lpstr>Tab3</vt:lpstr>
      <vt:lpstr>Tab4</vt:lpstr>
      <vt:lpstr>CopyingInstruct</vt:lpstr>
      <vt:lpstr>InterpretGuide</vt:lpstr>
      <vt:lpstr>Tab2 QC</vt:lpstr>
      <vt:lpstr>Tab3 QC</vt:lpstr>
      <vt:lpstr>Data_Tab2</vt:lpstr>
      <vt:lpstr>'Tab2 QC'!participation_data</vt:lpstr>
      <vt:lpstr>participation_data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2017-02-17T15:46:41Z</dcterms:created>
  <dcterms:modified xsi:type="dcterms:W3CDTF">2019-03-06T09:26:40Z</dcterms:modified>
</cp:coreProperties>
</file>